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OERC\Estudis\e0_CCI_Cercle\CCI_2023\8. Web_Actualització CCI SC 2023\"/>
    </mc:Choice>
  </mc:AlternateContent>
  <xr:revisionPtr revIDLastSave="0" documentId="8_{D24906BC-3A54-42C1-B36A-1530C77B09FB}" xr6:coauthVersionLast="47" xr6:coauthVersionMax="47" xr10:uidLastSave="{00000000-0000-0000-0000-000000000000}"/>
  <bookViews>
    <workbookView xWindow="-110" yWindow="-110" windowWidth="19420" windowHeight="10420" xr2:uid="{DC479B0E-1B9C-4DB4-BE76-6D85E371EE27}"/>
  </bookViews>
  <sheets>
    <sheet name="Quadre Resum Indicador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1Àrea_d_impressió" localSheetId="0">'Quadre Resum Indicadors'!$A$1:$CP$64</definedName>
    <definedName name="_xlnm.Print_Area" localSheetId="0">'Quadre Resum Indicadors'!$B$4:$CP$67</definedName>
    <definedName name="Castellà">{1;2;3;4;5;6}</definedName>
    <definedName name="Castellà_1">{1;2;3;4;5;6}</definedName>
    <definedName name="Castellà_12">{1;2;3;4;5;6}</definedName>
    <definedName name="Castellà_13">{1;2;3;4;5;6}</definedName>
    <definedName name="Castellà_14">{1;2;3;4;5;6}</definedName>
    <definedName name="Castellà_15">{1;2;3;4;5;6}</definedName>
    <definedName name="Castellà_3">{1;2;3;4;5;6}</definedName>
    <definedName name="Castellà_9">{1;2;3;4;5;6}</definedName>
    <definedName name="ddd">{1;2;3;4;5;6}</definedName>
    <definedName name="dfsa">{1;2;3;4;5;6}</definedName>
    <definedName name="dfsa_1">{1;2;3;4;5;6}</definedName>
    <definedName name="fdds" localSheetId="0">{1,2,3,4,5,6,7}</definedName>
    <definedName name="fdds">{1,2,3,4,5,6,7}</definedName>
    <definedName name="fdds_1">{1,2,3,4,5,6,7}</definedName>
    <definedName name="fdds_11">{1,2,3,4,5,6,7}</definedName>
    <definedName name="fdds_12">{1,2,3,4,5,6,7}</definedName>
    <definedName name="fdds_2">{1,2,3,4,5,6,7}</definedName>
    <definedName name="fdds_3">{1,2,3,4,5,6,7}</definedName>
    <definedName name="fdds_4">{1,2,3,4,5,6,7}</definedName>
    <definedName name="fdds_5">{1,2,3,4,5,6,7}</definedName>
    <definedName name="fdds_8">{1,2,3,4,5,6,7}</definedName>
    <definedName name="hola">{1,2,3,4,5,6,7}</definedName>
    <definedName name="hola_1">{1,2,3,4,5,6,7}</definedName>
    <definedName name="hola_11">{1,2,3,4,5,6,7}</definedName>
    <definedName name="hola_12">{1,2,3,4,5,6,7}</definedName>
    <definedName name="hola_2">{1,2,3,4,5,6,7}</definedName>
    <definedName name="hola_3">{1,2,3,4,5,6,7}</definedName>
    <definedName name="hola_8">{1,2,3,4,5,6,7}</definedName>
    <definedName name="II.Ex.usuari">{1;2;3;4;5;6}</definedName>
    <definedName name="II.Ex.usuari_1">{1;2;3;4;5;6}</definedName>
    <definedName name="II.Ex.usuari_11">{1;2;3;4;5;6}</definedName>
    <definedName name="II.Ex.usuari_12">{1;2;3;4;5;6}</definedName>
    <definedName name="II.Ex.usuari_2">{1;2;3;4;5;6}</definedName>
    <definedName name="II.Ex.usuari_3">{1;2;3;4;5;6}</definedName>
    <definedName name="II.Ex.usuari_8">{1;2;3;4;5;6}</definedName>
    <definedName name="III.Exemple">{1,2,3,4,5,6,7}</definedName>
    <definedName name="III.Exemple_1">{1,2,3,4,5,6,7}</definedName>
    <definedName name="III.Exemple_11">{1,2,3,4,5,6,7}</definedName>
    <definedName name="III.Exemple_12">{1,2,3,4,5,6,7}</definedName>
    <definedName name="III.Exemple_2">{1,2,3,4,5,6,7}</definedName>
    <definedName name="III.Exemple_3">{1,2,3,4,5,6,7}</definedName>
    <definedName name="III.Exemple_8">{1,2,3,4,5,6,7}</definedName>
    <definedName name="month" localSheetId="0">#REF!</definedName>
    <definedName name="month">#REF!</definedName>
    <definedName name="month_15" localSheetId="0">#REF!</definedName>
    <definedName name="month_15">#REF!</definedName>
    <definedName name="month_2" localSheetId="0">#REF!</definedName>
    <definedName name="month_2">#REF!</definedName>
    <definedName name="monthNames">[2]Formulas!$B$30:$B$55</definedName>
    <definedName name="monthNames_11">[3]Formulas!$B$30:$B$55</definedName>
    <definedName name="monthNames_12">[4]Formulas!$B$30:$B$55</definedName>
    <definedName name="monthNames_13">[4]Formulas!$B$30:$B$55</definedName>
    <definedName name="monthNames_14">[4]Formulas!$B$30:$B$55</definedName>
    <definedName name="monthNames_15">[5]Formulas!$B$30:$B$55</definedName>
    <definedName name="monthNames_2">[3]Formulas!$B$30:$B$55</definedName>
    <definedName name="monthNames_3">[3]Formulas!$B$30:$B$55</definedName>
    <definedName name="monthNames_5">[6]Formulas!$B$30:$B$55</definedName>
    <definedName name="monthNames_6">[4]Formulas!$B$30:$B$55</definedName>
    <definedName name="monthNames_7">[7]Formulas!$B$30:$B$55</definedName>
    <definedName name="monthNames_8">[3]Formulas!$B$30:$B$55</definedName>
    <definedName name="monthNames_9">[4]Formulas!$B$30:$B$55</definedName>
    <definedName name="months">[2]Formulas!$B$4:$B$15</definedName>
    <definedName name="months_11">[3]Formulas!$B$4:$B$15</definedName>
    <definedName name="months_12">[4]Formulas!$B$4:$B$15</definedName>
    <definedName name="months_13">[4]Formulas!$B$4:$B$15</definedName>
    <definedName name="months_14">[4]Formulas!$B$4:$B$15</definedName>
    <definedName name="months_15">[5]Formulas!$B$4:$B$15</definedName>
    <definedName name="months_2">[3]Formulas!$B$4:$B$15</definedName>
    <definedName name="months_3">[3]Formulas!$B$4:$B$15</definedName>
    <definedName name="months_5">[6]Formulas!$B$4:$B$15</definedName>
    <definedName name="months_6">[4]Formulas!$B$4:$B$15</definedName>
    <definedName name="months_7">[7]Formulas!$B$4:$B$15</definedName>
    <definedName name="months_8">[3]Formulas!$B$4:$B$15</definedName>
    <definedName name="months_9">[4]Formulas!$B$4:$B$15</definedName>
    <definedName name="neteja">{1,2,3,4,5,6,7}</definedName>
    <definedName name="neteja_1">{1,2,3,4,5,6,7}</definedName>
    <definedName name="prova">{1,2,3,4,5,6,7}</definedName>
    <definedName name="prova_1">{1,2,3,4,5,6,7}</definedName>
    <definedName name="prova_15">{1,2,3,4,5,6,7}</definedName>
    <definedName name="startDates">[2]Formulas!$C$30:$C$55</definedName>
    <definedName name="startDates_11">[3]Formulas!$C$30:$C$55</definedName>
    <definedName name="startDates_12">[4]Formulas!$C$30:$C$55</definedName>
    <definedName name="startDates_13">[4]Formulas!$C$30:$C$55</definedName>
    <definedName name="startDates_14">[4]Formulas!$C$30:$C$55</definedName>
    <definedName name="startDates_15">[5]Formulas!$C$30:$C$55</definedName>
    <definedName name="startDates_2">[3]Formulas!$C$30:$C$55</definedName>
    <definedName name="startDates_3">[3]Formulas!$C$30:$C$55</definedName>
    <definedName name="startDates_5">[6]Formulas!$C$30:$C$55</definedName>
    <definedName name="startDates_6">[4]Formulas!$C$30:$C$55</definedName>
    <definedName name="startDates_7">[7]Formulas!$C$30:$C$55</definedName>
    <definedName name="startDates_8">[3]Formulas!$C$30:$C$55</definedName>
    <definedName name="startDates_9">[4]Formulas!$C$30:$C$55</definedName>
    <definedName name="w">{1;2;3;4;5;6}</definedName>
    <definedName name="w_1">{1;2;3;4;5;6}</definedName>
    <definedName name="w_2">{1;2;3;4;5;6}</definedName>
    <definedName name="w_3">{1;2;3;4;5;6}</definedName>
    <definedName name="w_8">{1;2;3;4;5;6}</definedName>
    <definedName name="WeekDay" localSheetId="0">{1,2,3,4,5,6,7}</definedName>
    <definedName name="WeekDay">{1,2,3,4,5,6,7}</definedName>
    <definedName name="WeekDay_1">{1,2,3,4,5,6,7}</definedName>
    <definedName name="WeekDay_11">{1,2,3,4,5,6,7}</definedName>
    <definedName name="WeekDay_12">{1,2,3,4,5,6,7}</definedName>
    <definedName name="WeekDay_13">{1,2,3,4,5,6,7}</definedName>
    <definedName name="WeekDay_14">{1,2,3,4,5,6,7}</definedName>
    <definedName name="WeekDay_15">{1,2,3,4,5,6,7}</definedName>
    <definedName name="WeekDay_2">{1,2,3,4,5,6,7}</definedName>
    <definedName name="WeekDay_3">{1,2,3,4,5,6,7}</definedName>
    <definedName name="WeekDay_4">{1,2,3,4,5,6,7}</definedName>
    <definedName name="WeekDay_5">{1,2,3,4,5,6,7}</definedName>
    <definedName name="WeekDay_6">{1,2,3,4,5,6,7}</definedName>
    <definedName name="WeekDay_7">{1,2,3,4,5,6,7}</definedName>
    <definedName name="WeekDay_8">{1,2,3,4,5,6,7}</definedName>
    <definedName name="WeekDay_9">{1,2,3,4,5,6,7}</definedName>
    <definedName name="WeekNo" localSheetId="0">{1;2;3;4;5;6}</definedName>
    <definedName name="WeekNo">{1;2;3;4;5;6}</definedName>
    <definedName name="WeekNo_1">{1;2;3;4;5;6}</definedName>
    <definedName name="WeekNo_11">{1;2;3;4;5;6}</definedName>
    <definedName name="WeekNo_12">{1;2;3;4;5;6}</definedName>
    <definedName name="WeekNo_13">{1;2;3;4;5;6}</definedName>
    <definedName name="WeekNo_14">{1;2;3;4;5;6}</definedName>
    <definedName name="WeekNo_15">{1;2;3;4;5;6}</definedName>
    <definedName name="WeekNo_2">{1;2;3;4;5;6}</definedName>
    <definedName name="WeekNo_3">{1;2;3;4;5;6}</definedName>
    <definedName name="WeekNo_4">{1;2;3;4;5;6}</definedName>
    <definedName name="WeekNo_5">{1;2;3;4;5;6}</definedName>
    <definedName name="WeekNo_6">{1;2;3;4;5;6}</definedName>
    <definedName name="WeekNo_7">{1;2;3;4;5;6}</definedName>
    <definedName name="WeekNo_8">{1;2;3;4;5;6}</definedName>
    <definedName name="WeekNo_9">{1;2;3;4;5;6}</definedName>
    <definedName name="year" localSheetId="0">#REF!</definedName>
    <definedName name="year">#REF!</definedName>
    <definedName name="year_15" localSheetId="0">#REF!</definedName>
    <definedName name="year_15">#REF!</definedName>
    <definedName name="year_2" localSheetId="0">#REF!</definedName>
    <definedName name="year_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62" i="1" l="1"/>
  <c r="BH62" i="1"/>
  <c r="AP62" i="1"/>
  <c r="X62" i="1"/>
  <c r="F62" i="1"/>
  <c r="BZ61" i="1"/>
  <c r="BH61" i="1"/>
  <c r="AP61" i="1"/>
  <c r="X61" i="1"/>
  <c r="F61" i="1"/>
  <c r="BZ60" i="1"/>
  <c r="BH60" i="1"/>
  <c r="AP60" i="1"/>
  <c r="X60" i="1"/>
  <c r="F60" i="1"/>
  <c r="BZ55" i="1"/>
  <c r="AP55" i="1"/>
  <c r="X55" i="1"/>
  <c r="BZ54" i="1"/>
  <c r="BH54" i="1"/>
  <c r="AP54" i="1"/>
  <c r="X54" i="1"/>
  <c r="F54" i="1"/>
  <c r="BZ53" i="1"/>
  <c r="BH53" i="1"/>
  <c r="AP53" i="1"/>
  <c r="X53" i="1"/>
  <c r="F53" i="1"/>
  <c r="BZ52" i="1"/>
  <c r="BH52" i="1"/>
  <c r="AP52" i="1"/>
  <c r="X52" i="1"/>
  <c r="F52" i="1"/>
  <c r="BZ51" i="1"/>
  <c r="BH51" i="1"/>
  <c r="AP51" i="1"/>
  <c r="X51" i="1"/>
  <c r="BZ50" i="1"/>
  <c r="BH50" i="1"/>
  <c r="AP50" i="1"/>
  <c r="X50" i="1"/>
  <c r="BZ49" i="1"/>
  <c r="BH49" i="1"/>
  <c r="AP49" i="1"/>
  <c r="X49" i="1"/>
  <c r="F49" i="1"/>
  <c r="BZ48" i="1"/>
  <c r="BH48" i="1"/>
  <c r="AP48" i="1"/>
  <c r="X48" i="1"/>
  <c r="F48" i="1"/>
  <c r="BZ47" i="1"/>
  <c r="BH47" i="1"/>
  <c r="AP47" i="1"/>
  <c r="X47" i="1"/>
  <c r="F47" i="1"/>
  <c r="BZ46" i="1"/>
  <c r="BH46" i="1"/>
  <c r="AP46" i="1"/>
  <c r="X46" i="1"/>
  <c r="F46" i="1"/>
  <c r="BH41" i="1"/>
  <c r="F41" i="1"/>
  <c r="BH40" i="1"/>
  <c r="AP40" i="1"/>
  <c r="X40" i="1"/>
  <c r="F40" i="1"/>
  <c r="BZ39" i="1"/>
  <c r="BH39" i="1"/>
  <c r="AP39" i="1"/>
  <c r="X39" i="1"/>
  <c r="F39" i="1"/>
  <c r="BZ34" i="1"/>
  <c r="BZ33" i="1"/>
  <c r="BZ32" i="1"/>
  <c r="BH30" i="1"/>
  <c r="AP30" i="1"/>
  <c r="X30" i="1"/>
  <c r="F30" i="1"/>
  <c r="BZ29" i="1"/>
  <c r="BH29" i="1"/>
  <c r="AR29" i="1"/>
  <c r="AW29" i="1" s="1"/>
  <c r="AP29" i="1"/>
  <c r="X29" i="1"/>
  <c r="F29" i="1"/>
  <c r="BZ28" i="1"/>
  <c r="BH28" i="1"/>
  <c r="AP28" i="1"/>
  <c r="AC28" i="1"/>
  <c r="X28" i="1"/>
  <c r="F28" i="1"/>
  <c r="BZ27" i="1"/>
  <c r="BH27" i="1"/>
  <c r="AT27" i="1"/>
  <c r="AP27" i="1"/>
  <c r="X27" i="1"/>
  <c r="F27" i="1"/>
  <c r="CC26" i="1"/>
  <c r="BM26" i="1"/>
  <c r="J26" i="1"/>
  <c r="I26" i="1"/>
  <c r="BH21" i="1"/>
  <c r="BH20" i="1"/>
  <c r="BZ18" i="1"/>
  <c r="AP18" i="1"/>
  <c r="X18" i="1"/>
  <c r="CF17" i="1"/>
  <c r="BZ17" i="1"/>
  <c r="BH17" i="1"/>
  <c r="AP17" i="1"/>
  <c r="AC17" i="1"/>
  <c r="X17" i="1"/>
  <c r="F17" i="1"/>
  <c r="CC16" i="1"/>
  <c r="BZ16" i="1"/>
  <c r="BL16" i="1"/>
  <c r="BH16" i="1"/>
  <c r="AP16" i="1"/>
  <c r="Z16" i="1"/>
  <c r="X16" i="1"/>
  <c r="F16" i="1"/>
  <c r="CD15" i="1"/>
  <c r="BH15" i="1"/>
  <c r="AS15" i="1"/>
  <c r="AP15" i="1"/>
  <c r="AB15" i="1"/>
  <c r="F15" i="1"/>
  <c r="BH14" i="1"/>
  <c r="H14" i="1"/>
  <c r="F14" i="1"/>
  <c r="DO13" i="1"/>
  <c r="Y67" i="1" s="1"/>
  <c r="DN13" i="1"/>
  <c r="Y66" i="1" s="1"/>
  <c r="DM13" i="1"/>
  <c r="Y65" i="1" s="1"/>
  <c r="DL13" i="1"/>
  <c r="G67" i="1" s="1"/>
  <c r="DK13" i="1"/>
  <c r="G66" i="1" s="1"/>
  <c r="DJ13" i="1"/>
  <c r="G65" i="1" s="1"/>
  <c r="DI13" i="1"/>
  <c r="B59" i="1" s="1"/>
  <c r="DH13" i="1"/>
  <c r="B44" i="1" s="1"/>
  <c r="DG13" i="1"/>
  <c r="B37" i="1" s="1"/>
  <c r="DF13" i="1"/>
  <c r="B25" i="1" s="1"/>
  <c r="DE13" i="1"/>
  <c r="B8" i="1" s="1"/>
  <c r="DD13" i="1"/>
  <c r="DC13" i="1"/>
  <c r="DA13" i="1"/>
  <c r="B4" i="1" s="1"/>
  <c r="CZ13" i="1"/>
  <c r="AV18" i="1" s="1"/>
  <c r="CY13" i="1"/>
  <c r="BM28" i="1" s="1"/>
  <c r="CX13" i="1"/>
  <c r="AB17" i="1" s="1"/>
  <c r="CW13" i="1"/>
  <c r="I15" i="1" s="1"/>
  <c r="CV13" i="1"/>
  <c r="BJ20" i="1" s="1"/>
  <c r="CU13" i="1"/>
  <c r="BI16" i="1" s="1"/>
  <c r="CT13" i="1"/>
  <c r="X26" i="1" s="1"/>
  <c r="CF13" i="1"/>
  <c r="BZ13" i="1"/>
  <c r="BN13" i="1"/>
  <c r="BJ13" i="1"/>
  <c r="BI13" i="1"/>
  <c r="BH13" i="1"/>
  <c r="AD13" i="1"/>
  <c r="AG13" i="1" s="1"/>
  <c r="AC13" i="1"/>
  <c r="AB13" i="1"/>
  <c r="X13" i="1"/>
  <c r="L13" i="1"/>
  <c r="K13" i="1"/>
  <c r="J13" i="1"/>
  <c r="F13" i="1"/>
  <c r="DB12" i="1"/>
  <c r="CF12" i="1"/>
  <c r="CE12" i="1"/>
  <c r="CD12" i="1"/>
  <c r="CB12" i="1"/>
  <c r="BZ12" i="1"/>
  <c r="BN12" i="1"/>
  <c r="BM12" i="1"/>
  <c r="BL12" i="1"/>
  <c r="BJ12" i="1"/>
  <c r="BH12" i="1"/>
  <c r="AV12" i="1"/>
  <c r="AY12" i="1" s="1"/>
  <c r="AU12" i="1"/>
  <c r="AT12" i="1"/>
  <c r="AR12" i="1"/>
  <c r="AP12" i="1"/>
  <c r="AD12" i="1"/>
  <c r="AC12" i="1"/>
  <c r="AB12" i="1"/>
  <c r="Z12" i="1"/>
  <c r="X12" i="1"/>
  <c r="L12" i="1"/>
  <c r="O12" i="1" s="1"/>
  <c r="K12" i="1"/>
  <c r="J12" i="1"/>
  <c r="H12" i="1"/>
  <c r="F12" i="1"/>
  <c r="DB11" i="1"/>
  <c r="CF11" i="1"/>
  <c r="CE11" i="1"/>
  <c r="CD11" i="1"/>
  <c r="CB11" i="1"/>
  <c r="CA11" i="1"/>
  <c r="BZ11" i="1"/>
  <c r="BN11" i="1"/>
  <c r="BM11" i="1"/>
  <c r="BL11" i="1"/>
  <c r="BJ11" i="1"/>
  <c r="BR11" i="1" s="1"/>
  <c r="BI11" i="1"/>
  <c r="BH11" i="1"/>
  <c r="AV11" i="1"/>
  <c r="AY11" i="1" s="1"/>
  <c r="AU11" i="1"/>
  <c r="AT11" i="1"/>
  <c r="AR11" i="1"/>
  <c r="AP11" i="1"/>
  <c r="AD11" i="1"/>
  <c r="AC11" i="1"/>
  <c r="AB11" i="1"/>
  <c r="Z11" i="1"/>
  <c r="X11" i="1"/>
  <c r="L11" i="1"/>
  <c r="K11" i="1"/>
  <c r="J11" i="1"/>
  <c r="H11" i="1"/>
  <c r="P11" i="1" s="1"/>
  <c r="G11" i="1"/>
  <c r="F11" i="1"/>
  <c r="DB10" i="1"/>
  <c r="DB13" i="1" s="1"/>
  <c r="CF10" i="1"/>
  <c r="CE10" i="1"/>
  <c r="CD10" i="1"/>
  <c r="CB10" i="1"/>
  <c r="BZ10" i="1"/>
  <c r="BN10" i="1"/>
  <c r="BQ10" i="1" s="1"/>
  <c r="BM10" i="1"/>
  <c r="BL10" i="1"/>
  <c r="BJ10" i="1"/>
  <c r="BH10" i="1"/>
  <c r="AV10" i="1"/>
  <c r="AU10" i="1"/>
  <c r="AT10" i="1"/>
  <c r="AR10" i="1"/>
  <c r="AP10" i="1"/>
  <c r="AD10" i="1"/>
  <c r="AG10" i="1" s="1"/>
  <c r="AC10" i="1"/>
  <c r="AB10" i="1"/>
  <c r="Z10" i="1"/>
  <c r="X10" i="1"/>
  <c r="L10" i="1"/>
  <c r="K10" i="1"/>
  <c r="J10" i="1"/>
  <c r="H10" i="1"/>
  <c r="F10" i="1"/>
  <c r="CY9" i="1"/>
  <c r="CC9" i="1"/>
  <c r="CB9" i="1"/>
  <c r="BL9" i="1"/>
  <c r="BH9" i="1"/>
  <c r="AV9" i="1"/>
  <c r="AT9" i="1"/>
  <c r="AS9" i="1"/>
  <c r="AR9" i="1"/>
  <c r="AB9" i="1"/>
  <c r="I9" i="1"/>
  <c r="H9" i="1"/>
  <c r="B5" i="1"/>
  <c r="AQ2" i="1"/>
  <c r="L2" i="1"/>
  <c r="AV14" i="1" s="1"/>
  <c r="K2" i="1"/>
  <c r="J2" i="1"/>
  <c r="AB38" i="1" s="1"/>
  <c r="I2" i="1"/>
  <c r="AS26" i="1" s="1"/>
  <c r="H2" i="1"/>
  <c r="CB38" i="1" s="1"/>
  <c r="G2" i="1"/>
  <c r="Y17" i="1" l="1"/>
  <c r="G10" i="1"/>
  <c r="AY10" i="1"/>
  <c r="CA10" i="1"/>
  <c r="AG12" i="1"/>
  <c r="BI12" i="1"/>
  <c r="L14" i="1"/>
  <c r="P14" i="1" s="1"/>
  <c r="AD16" i="1"/>
  <c r="AH16" i="1" s="1"/>
  <c r="Z17" i="1"/>
  <c r="AU27" i="1"/>
  <c r="Y30" i="1"/>
  <c r="O13" i="1"/>
  <c r="AX15" i="1"/>
  <c r="AQ12" i="1"/>
  <c r="AT15" i="1"/>
  <c r="AQ16" i="1"/>
  <c r="CD16" i="1"/>
  <c r="BL28" i="1"/>
  <c r="BI10" i="1"/>
  <c r="O11" i="1"/>
  <c r="AQ11" i="1"/>
  <c r="Y13" i="1"/>
  <c r="BN14" i="1"/>
  <c r="AU16" i="1"/>
  <c r="AQ17" i="1"/>
  <c r="CB18" i="1"/>
  <c r="CD27" i="1"/>
  <c r="BI29" i="1"/>
  <c r="AG11" i="1"/>
  <c r="O10" i="1"/>
  <c r="AQ10" i="1"/>
  <c r="AZ11" i="1"/>
  <c r="Y12" i="1"/>
  <c r="BQ12" i="1"/>
  <c r="Z13" i="1"/>
  <c r="AV16" i="1"/>
  <c r="H17" i="1"/>
  <c r="P17" i="1" s="1"/>
  <c r="J27" i="1"/>
  <c r="CH10" i="1"/>
  <c r="Y11" i="1"/>
  <c r="BQ11" i="1"/>
  <c r="G13" i="1"/>
  <c r="CA13" i="1"/>
  <c r="L17" i="1"/>
  <c r="BM17" i="1"/>
  <c r="BI20" i="1"/>
  <c r="J29" i="1"/>
  <c r="CD29" i="1"/>
  <c r="Y10" i="1"/>
  <c r="AH11" i="1"/>
  <c r="G12" i="1"/>
  <c r="CA12" i="1"/>
  <c r="H13" i="1"/>
  <c r="CB13" i="1"/>
  <c r="G14" i="1"/>
  <c r="L15" i="1"/>
  <c r="P15" i="1" s="1"/>
  <c r="AB28" i="1"/>
  <c r="K29" i="1"/>
  <c r="AU40" i="1"/>
  <c r="AH10" i="1"/>
  <c r="AZ10" i="1"/>
  <c r="BR10" i="1"/>
  <c r="L9" i="1"/>
  <c r="BR13" i="1"/>
  <c r="P12" i="1"/>
  <c r="AH12" i="1"/>
  <c r="AZ12" i="1"/>
  <c r="BR12" i="1"/>
  <c r="AS62" i="1"/>
  <c r="AX62" i="1" s="1"/>
  <c r="BK50" i="1"/>
  <c r="BK62" i="1"/>
  <c r="CC60" i="1"/>
  <c r="CC55" i="1"/>
  <c r="BK54" i="1"/>
  <c r="CC53" i="1"/>
  <c r="I53" i="1"/>
  <c r="AA52" i="1"/>
  <c r="AS51" i="1"/>
  <c r="CC62" i="1"/>
  <c r="AA60" i="1"/>
  <c r="CC50" i="1"/>
  <c r="CC54" i="1"/>
  <c r="I54" i="1"/>
  <c r="AA53" i="1"/>
  <c r="AS52" i="1"/>
  <c r="BK51" i="1"/>
  <c r="BK61" i="1"/>
  <c r="AS61" i="1"/>
  <c r="BK60" i="1"/>
  <c r="CC61" i="1"/>
  <c r="AA61" i="1"/>
  <c r="I60" i="1"/>
  <c r="AA55" i="1"/>
  <c r="AA54" i="1"/>
  <c r="AS53" i="1"/>
  <c r="BK52" i="1"/>
  <c r="CC51" i="1"/>
  <c r="AA50" i="1"/>
  <c r="CC49" i="1"/>
  <c r="BK49" i="1"/>
  <c r="BP49" i="1" s="1"/>
  <c r="AS49" i="1"/>
  <c r="AX49" i="1" s="1"/>
  <c r="AA49" i="1"/>
  <c r="I49" i="1"/>
  <c r="CC48" i="1"/>
  <c r="BK48" i="1"/>
  <c r="AS48" i="1"/>
  <c r="I62" i="1"/>
  <c r="I61" i="1"/>
  <c r="N61" i="1" s="1"/>
  <c r="AS50" i="1"/>
  <c r="AX50" i="1" s="1"/>
  <c r="CC52" i="1"/>
  <c r="BK30" i="1"/>
  <c r="AS30" i="1"/>
  <c r="AX30" i="1" s="1"/>
  <c r="AA30" i="1"/>
  <c r="I30" i="1"/>
  <c r="CC29" i="1"/>
  <c r="BK29" i="1"/>
  <c r="AS29" i="1"/>
  <c r="AX29" i="1" s="1"/>
  <c r="AA29" i="1"/>
  <c r="AA48" i="1"/>
  <c r="AS55" i="1"/>
  <c r="I52" i="1"/>
  <c r="I48" i="1"/>
  <c r="BK41" i="1"/>
  <c r="I41" i="1"/>
  <c r="N41" i="1" s="1"/>
  <c r="BK40" i="1"/>
  <c r="BP40" i="1" s="1"/>
  <c r="AS40" i="1"/>
  <c r="AA40" i="1"/>
  <c r="I40" i="1"/>
  <c r="CC39" i="1"/>
  <c r="BK39" i="1"/>
  <c r="AS39" i="1"/>
  <c r="AS54" i="1"/>
  <c r="AX54" i="1" s="1"/>
  <c r="AA51" i="1"/>
  <c r="AF51" i="1" s="1"/>
  <c r="BK47" i="1"/>
  <c r="AS47" i="1"/>
  <c r="AA47" i="1"/>
  <c r="I47" i="1"/>
  <c r="CC46" i="1"/>
  <c r="BK46" i="1"/>
  <c r="AS46" i="1"/>
  <c r="AX46" i="1" s="1"/>
  <c r="AA46" i="1"/>
  <c r="AF46" i="1" s="1"/>
  <c r="I46" i="1"/>
  <c r="AA62" i="1"/>
  <c r="CC47" i="1"/>
  <c r="BK53" i="1"/>
  <c r="I29" i="1"/>
  <c r="N29" i="1" s="1"/>
  <c r="CC28" i="1"/>
  <c r="BK28" i="1"/>
  <c r="BP28" i="1" s="1"/>
  <c r="AS28" i="1"/>
  <c r="AX28" i="1" s="1"/>
  <c r="AA28" i="1"/>
  <c r="AF28" i="1" s="1"/>
  <c r="I28" i="1"/>
  <c r="CC27" i="1"/>
  <c r="CH27" i="1" s="1"/>
  <c r="BK27" i="1"/>
  <c r="AS27" i="1"/>
  <c r="AX27" i="1" s="1"/>
  <c r="AA27" i="1"/>
  <c r="I27" i="1"/>
  <c r="CC17" i="1"/>
  <c r="CH11" i="1" s="1"/>
  <c r="BK17" i="1"/>
  <c r="AS17" i="1"/>
  <c r="I39" i="1"/>
  <c r="CC34" i="1"/>
  <c r="CC18" i="1"/>
  <c r="AS18" i="1"/>
  <c r="AA18" i="1"/>
  <c r="AF18" i="1" s="1"/>
  <c r="CC32" i="1"/>
  <c r="CH32" i="1" s="1"/>
  <c r="I14" i="1"/>
  <c r="AS60" i="1"/>
  <c r="BK20" i="1"/>
  <c r="I10" i="1"/>
  <c r="BK15" i="1"/>
  <c r="BK14" i="1"/>
  <c r="BK21" i="1"/>
  <c r="CH16" i="1" s="1"/>
  <c r="AS16" i="1"/>
  <c r="AX16" i="1" s="1"/>
  <c r="I17" i="1"/>
  <c r="CC13" i="1"/>
  <c r="BK13" i="1"/>
  <c r="AA13" i="1"/>
  <c r="AF13" i="1" s="1"/>
  <c r="I13" i="1"/>
  <c r="N13" i="1" s="1"/>
  <c r="CC12" i="1"/>
  <c r="BK12" i="1"/>
  <c r="BP12" i="1" s="1"/>
  <c r="AS12" i="1"/>
  <c r="AX12" i="1" s="1"/>
  <c r="AA12" i="1"/>
  <c r="AF12" i="1" s="1"/>
  <c r="I12" i="1"/>
  <c r="N12" i="1" s="1"/>
  <c r="CC11" i="1"/>
  <c r="BK11" i="1"/>
  <c r="BP11" i="1" s="1"/>
  <c r="AS11" i="1"/>
  <c r="AX11" i="1" s="1"/>
  <c r="AA11" i="1"/>
  <c r="AF11" i="1" s="1"/>
  <c r="I11" i="1"/>
  <c r="N11" i="1" s="1"/>
  <c r="CC10" i="1"/>
  <c r="BK10" i="1"/>
  <c r="BP10" i="1" s="1"/>
  <c r="AS10" i="1"/>
  <c r="AX10" i="1" s="1"/>
  <c r="AA10" i="1"/>
  <c r="AA39" i="1"/>
  <c r="I16" i="1"/>
  <c r="CC33" i="1"/>
  <c r="BK16" i="1"/>
  <c r="BP16" i="1" s="1"/>
  <c r="AA16" i="1"/>
  <c r="AE16" i="1" s="1"/>
  <c r="AA17" i="1"/>
  <c r="AF17" i="1" s="1"/>
  <c r="K59" i="1"/>
  <c r="AC59" i="1"/>
  <c r="CE59" i="1"/>
  <c r="K51" i="1"/>
  <c r="CE38" i="1"/>
  <c r="K38" i="1"/>
  <c r="AC45" i="1"/>
  <c r="AU38" i="1"/>
  <c r="AU59" i="1"/>
  <c r="AU45" i="1"/>
  <c r="BM38" i="1"/>
  <c r="K45" i="1"/>
  <c r="AU26" i="1"/>
  <c r="CE45" i="1"/>
  <c r="BM19" i="1"/>
  <c r="CE26" i="1"/>
  <c r="K26" i="1"/>
  <c r="AC15" i="1"/>
  <c r="BM45" i="1"/>
  <c r="AU14" i="1"/>
  <c r="AU9" i="1"/>
  <c r="AC38" i="1"/>
  <c r="CE31" i="1"/>
  <c r="BM9" i="1"/>
  <c r="AC26" i="1"/>
  <c r="CE9" i="1"/>
  <c r="K9" i="1"/>
  <c r="CE15" i="1"/>
  <c r="AC9" i="1"/>
  <c r="P13" i="1"/>
  <c r="AH13" i="1"/>
  <c r="AE11" i="1"/>
  <c r="BO11" i="1"/>
  <c r="BN59" i="1"/>
  <c r="AD59" i="1"/>
  <c r="CF59" i="1"/>
  <c r="L51" i="1"/>
  <c r="BM59" i="1"/>
  <c r="L59" i="1"/>
  <c r="AV59" i="1"/>
  <c r="CF45" i="1"/>
  <c r="L45" i="1"/>
  <c r="AD45" i="1"/>
  <c r="AV45" i="1"/>
  <c r="BN38" i="1"/>
  <c r="BN45" i="1"/>
  <c r="CF31" i="1"/>
  <c r="L38" i="1"/>
  <c r="AV26" i="1"/>
  <c r="BN19" i="1"/>
  <c r="BN26" i="1"/>
  <c r="CF38" i="1"/>
  <c r="CF26" i="1"/>
  <c r="L26" i="1"/>
  <c r="AD15" i="1"/>
  <c r="AD38" i="1"/>
  <c r="BN9" i="1"/>
  <c r="AV38" i="1"/>
  <c r="AD26" i="1"/>
  <c r="CF15" i="1"/>
  <c r="AD9" i="1"/>
  <c r="CF9" i="1"/>
  <c r="BO10" i="1"/>
  <c r="CZ9" i="1"/>
  <c r="P10" i="1"/>
  <c r="AE12" i="1"/>
  <c r="M14" i="1"/>
  <c r="X15" i="1"/>
  <c r="AE17" i="1"/>
  <c r="J9" i="1"/>
  <c r="BJ9" i="1"/>
  <c r="CD9" i="1"/>
  <c r="CA62" i="1"/>
  <c r="BI62" i="1"/>
  <c r="AQ62" i="1"/>
  <c r="Y62" i="1"/>
  <c r="G62" i="1"/>
  <c r="CA61" i="1"/>
  <c r="BI61" i="1"/>
  <c r="AQ61" i="1"/>
  <c r="Y61" i="1"/>
  <c r="CA55" i="1"/>
  <c r="AQ55" i="1"/>
  <c r="Y55" i="1"/>
  <c r="CA54" i="1"/>
  <c r="BI54" i="1"/>
  <c r="AQ54" i="1"/>
  <c r="Y54" i="1"/>
  <c r="G54" i="1"/>
  <c r="CA53" i="1"/>
  <c r="BI53" i="1"/>
  <c r="AQ53" i="1"/>
  <c r="Y53" i="1"/>
  <c r="G53" i="1"/>
  <c r="CA52" i="1"/>
  <c r="BI52" i="1"/>
  <c r="AQ52" i="1"/>
  <c r="Y52" i="1"/>
  <c r="G52" i="1"/>
  <c r="CA51" i="1"/>
  <c r="BI51" i="1"/>
  <c r="AQ51" i="1"/>
  <c r="Y51" i="1"/>
  <c r="AQ60" i="1"/>
  <c r="AQ50" i="1"/>
  <c r="CA60" i="1"/>
  <c r="BI50" i="1"/>
  <c r="Y60" i="1"/>
  <c r="CA50" i="1"/>
  <c r="BI60" i="1"/>
  <c r="G60" i="1"/>
  <c r="G61" i="1"/>
  <c r="AQ49" i="1"/>
  <c r="Y50" i="1"/>
  <c r="AQ48" i="1"/>
  <c r="G49" i="1"/>
  <c r="Y48" i="1"/>
  <c r="BI49" i="1"/>
  <c r="G48" i="1"/>
  <c r="BI48" i="1"/>
  <c r="CA34" i="1"/>
  <c r="CA33" i="1"/>
  <c r="CA32" i="1"/>
  <c r="Y49" i="1"/>
  <c r="BI41" i="1"/>
  <c r="G41" i="1"/>
  <c r="BI40" i="1"/>
  <c r="AQ40" i="1"/>
  <c r="Y40" i="1"/>
  <c r="G40" i="1"/>
  <c r="CA39" i="1"/>
  <c r="BI39" i="1"/>
  <c r="AQ39" i="1"/>
  <c r="Y39" i="1"/>
  <c r="G39" i="1"/>
  <c r="CA49" i="1"/>
  <c r="CA47" i="1"/>
  <c r="BI47" i="1"/>
  <c r="AQ47" i="1"/>
  <c r="Y47" i="1"/>
  <c r="G47" i="1"/>
  <c r="CA46" i="1"/>
  <c r="BI46" i="1"/>
  <c r="AQ46" i="1"/>
  <c r="Y46" i="1"/>
  <c r="G46" i="1"/>
  <c r="CA29" i="1"/>
  <c r="BI21" i="1"/>
  <c r="BI30" i="1"/>
  <c r="AQ30" i="1"/>
  <c r="G30" i="1"/>
  <c r="Y29" i="1"/>
  <c r="G29" i="1"/>
  <c r="CA28" i="1"/>
  <c r="BI28" i="1"/>
  <c r="AQ28" i="1"/>
  <c r="Y28" i="1"/>
  <c r="G28" i="1"/>
  <c r="CA27" i="1"/>
  <c r="BI27" i="1"/>
  <c r="AQ27" i="1"/>
  <c r="Y27" i="1"/>
  <c r="G27" i="1"/>
  <c r="AQ29" i="1"/>
  <c r="CA18" i="1"/>
  <c r="AQ18" i="1"/>
  <c r="Y18" i="1"/>
  <c r="J14" i="1"/>
  <c r="O14" i="1" s="1"/>
  <c r="BI14" i="1"/>
  <c r="Z15" i="1"/>
  <c r="AU15" i="1"/>
  <c r="BI15" i="1"/>
  <c r="G16" i="1"/>
  <c r="AB16" i="1"/>
  <c r="BJ16" i="1"/>
  <c r="CE16" i="1"/>
  <c r="CA17" i="1"/>
  <c r="CD26" i="1"/>
  <c r="AB27" i="1"/>
  <c r="J28" i="1"/>
  <c r="CD28" i="1"/>
  <c r="BM29" i="1"/>
  <c r="AD30" i="1"/>
  <c r="BL30" i="1"/>
  <c r="H38" i="1"/>
  <c r="BM39" i="1"/>
  <c r="AP38" i="1"/>
  <c r="BH45" i="1"/>
  <c r="BZ38" i="1"/>
  <c r="F38" i="1"/>
  <c r="BZ45" i="1"/>
  <c r="F45" i="1"/>
  <c r="F51" i="1"/>
  <c r="X38" i="1"/>
  <c r="BZ26" i="1"/>
  <c r="F26" i="1"/>
  <c r="BH38" i="1"/>
  <c r="BZ31" i="1"/>
  <c r="AP26" i="1"/>
  <c r="AP9" i="1"/>
  <c r="BK9" i="1"/>
  <c r="CB62" i="1"/>
  <c r="CG62" i="1" s="1"/>
  <c r="BJ62" i="1"/>
  <c r="BO62" i="1" s="1"/>
  <c r="AR62" i="1"/>
  <c r="Z62" i="1"/>
  <c r="H62" i="1"/>
  <c r="M62" i="1" s="1"/>
  <c r="CB61" i="1"/>
  <c r="CG61" i="1" s="1"/>
  <c r="BJ61" i="1"/>
  <c r="BO61" i="1" s="1"/>
  <c r="AR61" i="1"/>
  <c r="AW61" i="1" s="1"/>
  <c r="Z61" i="1"/>
  <c r="AE61" i="1" s="1"/>
  <c r="H61" i="1"/>
  <c r="CB60" i="1"/>
  <c r="CG60" i="1" s="1"/>
  <c r="BJ60" i="1"/>
  <c r="BO60" i="1" s="1"/>
  <c r="AR60" i="1"/>
  <c r="Z60" i="1"/>
  <c r="AE60" i="1" s="1"/>
  <c r="H60" i="1"/>
  <c r="AR55" i="1"/>
  <c r="AW55" i="1" s="1"/>
  <c r="AR54" i="1"/>
  <c r="BJ53" i="1"/>
  <c r="BO53" i="1" s="1"/>
  <c r="CB52" i="1"/>
  <c r="CG52" i="1" s="1"/>
  <c r="H52" i="1"/>
  <c r="M52" i="1" s="1"/>
  <c r="Z51" i="1"/>
  <c r="BJ50" i="1"/>
  <c r="BO50" i="1" s="1"/>
  <c r="CB55" i="1"/>
  <c r="CG55" i="1" s="1"/>
  <c r="BJ54" i="1"/>
  <c r="BO54" i="1" s="1"/>
  <c r="CB53" i="1"/>
  <c r="CG53" i="1" s="1"/>
  <c r="H53" i="1"/>
  <c r="Z52" i="1"/>
  <c r="AR51" i="1"/>
  <c r="AW51" i="1" s="1"/>
  <c r="CB50" i="1"/>
  <c r="CG50" i="1" s="1"/>
  <c r="CB54" i="1"/>
  <c r="CG54" i="1" s="1"/>
  <c r="H54" i="1"/>
  <c r="M54" i="1" s="1"/>
  <c r="Z53" i="1"/>
  <c r="AR52" i="1"/>
  <c r="BJ51" i="1"/>
  <c r="BO51" i="1" s="1"/>
  <c r="Z55" i="1"/>
  <c r="Z54" i="1"/>
  <c r="AE54" i="1" s="1"/>
  <c r="AR53" i="1"/>
  <c r="AW53" i="1" s="1"/>
  <c r="BJ52" i="1"/>
  <c r="BO52" i="1" s="1"/>
  <c r="CB51" i="1"/>
  <c r="CG51" i="1" s="1"/>
  <c r="Z50" i="1"/>
  <c r="AE50" i="1" s="1"/>
  <c r="CB49" i="1"/>
  <c r="CG49" i="1" s="1"/>
  <c r="BJ49" i="1"/>
  <c r="AR49" i="1"/>
  <c r="Z49" i="1"/>
  <c r="AE49" i="1" s="1"/>
  <c r="H49" i="1"/>
  <c r="M49" i="1" s="1"/>
  <c r="CB48" i="1"/>
  <c r="CG48" i="1" s="1"/>
  <c r="BJ48" i="1"/>
  <c r="BO48" i="1" s="1"/>
  <c r="AR48" i="1"/>
  <c r="AW48" i="1" s="1"/>
  <c r="Z48" i="1"/>
  <c r="AE48" i="1" s="1"/>
  <c r="H48" i="1"/>
  <c r="M48" i="1" s="1"/>
  <c r="CB47" i="1"/>
  <c r="CG47" i="1" s="1"/>
  <c r="BJ41" i="1"/>
  <c r="BO41" i="1" s="1"/>
  <c r="H41" i="1"/>
  <c r="M41" i="1" s="1"/>
  <c r="BJ40" i="1"/>
  <c r="BO40" i="1" s="1"/>
  <c r="AR40" i="1"/>
  <c r="AW40" i="1" s="1"/>
  <c r="Z40" i="1"/>
  <c r="AE40" i="1" s="1"/>
  <c r="H40" i="1"/>
  <c r="M40" i="1" s="1"/>
  <c r="CB39" i="1"/>
  <c r="CG39" i="1" s="1"/>
  <c r="BJ39" i="1"/>
  <c r="BO39" i="1" s="1"/>
  <c r="AR39" i="1"/>
  <c r="AW39" i="1" s="1"/>
  <c r="Z39" i="1"/>
  <c r="H39" i="1"/>
  <c r="M39" i="1" s="1"/>
  <c r="AR50" i="1"/>
  <c r="BJ47" i="1"/>
  <c r="BO47" i="1" s="1"/>
  <c r="AR47" i="1"/>
  <c r="AW47" i="1" s="1"/>
  <c r="Z47" i="1"/>
  <c r="AE47" i="1" s="1"/>
  <c r="H47" i="1"/>
  <c r="M47" i="1" s="1"/>
  <c r="CB46" i="1"/>
  <c r="CG46" i="1" s="1"/>
  <c r="BJ46" i="1"/>
  <c r="BO46" i="1" s="1"/>
  <c r="AR46" i="1"/>
  <c r="Z46" i="1"/>
  <c r="H46" i="1"/>
  <c r="M46" i="1" s="1"/>
  <c r="BJ30" i="1"/>
  <c r="BO30" i="1" s="1"/>
  <c r="AR30" i="1"/>
  <c r="AW30" i="1" s="1"/>
  <c r="H30" i="1"/>
  <c r="M30" i="1" s="1"/>
  <c r="Z29" i="1"/>
  <c r="AE29" i="1" s="1"/>
  <c r="H29" i="1"/>
  <c r="M29" i="1" s="1"/>
  <c r="CB28" i="1"/>
  <c r="CG28" i="1" s="1"/>
  <c r="BJ28" i="1"/>
  <c r="AR28" i="1"/>
  <c r="AW28" i="1" s="1"/>
  <c r="Z28" i="1"/>
  <c r="AE28" i="1" s="1"/>
  <c r="H28" i="1"/>
  <c r="M28" i="1" s="1"/>
  <c r="CB27" i="1"/>
  <c r="CG27" i="1" s="1"/>
  <c r="BJ27" i="1"/>
  <c r="BO27" i="1" s="1"/>
  <c r="AR27" i="1"/>
  <c r="AW27" i="1" s="1"/>
  <c r="Z27" i="1"/>
  <c r="AE27" i="1" s="1"/>
  <c r="H27" i="1"/>
  <c r="CB17" i="1"/>
  <c r="BJ17" i="1"/>
  <c r="BO17" i="1" s="1"/>
  <c r="AR17" i="1"/>
  <c r="AW17" i="1" s="1"/>
  <c r="CB33" i="1"/>
  <c r="CG33" i="1" s="1"/>
  <c r="CB32" i="1"/>
  <c r="Z30" i="1"/>
  <c r="AE30" i="1" s="1"/>
  <c r="BJ29" i="1"/>
  <c r="K14" i="1"/>
  <c r="BJ14" i="1"/>
  <c r="AA15" i="1"/>
  <c r="BJ15" i="1"/>
  <c r="BO15" i="1" s="1"/>
  <c r="H16" i="1"/>
  <c r="M16" i="1" s="1"/>
  <c r="AC16" i="1"/>
  <c r="CF16" i="1"/>
  <c r="G17" i="1"/>
  <c r="BI17" i="1"/>
  <c r="CE17" i="1"/>
  <c r="BM20" i="1"/>
  <c r="AC27" i="1"/>
  <c r="K28" i="1"/>
  <c r="CE28" i="1"/>
  <c r="B6" i="1"/>
  <c r="BL62" i="1"/>
  <c r="CD60" i="1"/>
  <c r="CD55" i="1"/>
  <c r="BL54" i="1"/>
  <c r="CD53" i="1"/>
  <c r="J53" i="1"/>
  <c r="AB52" i="1"/>
  <c r="AT51" i="1"/>
  <c r="CD62" i="1"/>
  <c r="AB60" i="1"/>
  <c r="CD50" i="1"/>
  <c r="CD54" i="1"/>
  <c r="J54" i="1"/>
  <c r="AB53" i="1"/>
  <c r="AT52" i="1"/>
  <c r="BL51" i="1"/>
  <c r="BL61" i="1"/>
  <c r="AT61" i="1"/>
  <c r="BL60" i="1"/>
  <c r="CD61" i="1"/>
  <c r="AB61" i="1"/>
  <c r="J60" i="1"/>
  <c r="AB55" i="1"/>
  <c r="AB54" i="1"/>
  <c r="AT53" i="1"/>
  <c r="BL52" i="1"/>
  <c r="CD51" i="1"/>
  <c r="J62" i="1"/>
  <c r="J61" i="1"/>
  <c r="AT50" i="1"/>
  <c r="AB62" i="1"/>
  <c r="AT60" i="1"/>
  <c r="AT55" i="1"/>
  <c r="AT54" i="1"/>
  <c r="BL53" i="1"/>
  <c r="CD52" i="1"/>
  <c r="J52" i="1"/>
  <c r="AB51" i="1"/>
  <c r="AB50" i="1"/>
  <c r="AT48" i="1"/>
  <c r="AB48" i="1"/>
  <c r="J49" i="1"/>
  <c r="J48" i="1"/>
  <c r="BL50" i="1"/>
  <c r="BL49" i="1"/>
  <c r="BL41" i="1"/>
  <c r="J41" i="1"/>
  <c r="BL40" i="1"/>
  <c r="AT40" i="1"/>
  <c r="AB40" i="1"/>
  <c r="J40" i="1"/>
  <c r="CD39" i="1"/>
  <c r="BL39" i="1"/>
  <c r="AT39" i="1"/>
  <c r="AB39" i="1"/>
  <c r="J39" i="1"/>
  <c r="AT62" i="1"/>
  <c r="BL48" i="1"/>
  <c r="BL47" i="1"/>
  <c r="AT47" i="1"/>
  <c r="AB47" i="1"/>
  <c r="J47" i="1"/>
  <c r="CD46" i="1"/>
  <c r="BL46" i="1"/>
  <c r="AT46" i="1"/>
  <c r="AB46" i="1"/>
  <c r="J46" i="1"/>
  <c r="AB49" i="1"/>
  <c r="CD47" i="1"/>
  <c r="CD49" i="1"/>
  <c r="CD48" i="1"/>
  <c r="AT30" i="1"/>
  <c r="J30" i="1"/>
  <c r="AB29" i="1"/>
  <c r="CD17" i="1"/>
  <c r="CI11" i="1" s="1"/>
  <c r="BL17" i="1"/>
  <c r="AT17" i="1"/>
  <c r="CD34" i="1"/>
  <c r="CD18" i="1"/>
  <c r="AT18" i="1"/>
  <c r="AY18" i="1" s="1"/>
  <c r="AB18" i="1"/>
  <c r="AT49" i="1"/>
  <c r="CD33" i="1"/>
  <c r="AT29" i="1"/>
  <c r="AB30" i="1"/>
  <c r="BL29" i="1"/>
  <c r="BL20" i="1"/>
  <c r="BL21" i="1"/>
  <c r="J15" i="1"/>
  <c r="O15" i="1" s="1"/>
  <c r="BL14" i="1"/>
  <c r="BQ14" i="1" s="1"/>
  <c r="AP14" i="1"/>
  <c r="BL15" i="1"/>
  <c r="BZ15" i="1"/>
  <c r="J16" i="1"/>
  <c r="AG16" i="1"/>
  <c r="AR16" i="1"/>
  <c r="AZ16" i="1" s="1"/>
  <c r="BM16" i="1"/>
  <c r="AD17" i="1"/>
  <c r="AU17" i="1"/>
  <c r="BN17" i="1"/>
  <c r="AR18" i="1"/>
  <c r="CF18" i="1"/>
  <c r="BJ21" i="1"/>
  <c r="K27" i="1"/>
  <c r="CE27" i="1"/>
  <c r="L30" i="1"/>
  <c r="X45" i="1"/>
  <c r="M17" i="1"/>
  <c r="X9" i="1"/>
  <c r="CV9" i="1"/>
  <c r="Z9" i="1"/>
  <c r="BL13" i="1"/>
  <c r="BQ13" i="1" s="1"/>
  <c r="CD13" i="1"/>
  <c r="CE62" i="1"/>
  <c r="AC60" i="1"/>
  <c r="CE50" i="1"/>
  <c r="CE54" i="1"/>
  <c r="K54" i="1"/>
  <c r="AC53" i="1"/>
  <c r="AU52" i="1"/>
  <c r="BM51" i="1"/>
  <c r="BM61" i="1"/>
  <c r="AU61" i="1"/>
  <c r="BM60" i="1"/>
  <c r="CE61" i="1"/>
  <c r="AC61" i="1"/>
  <c r="K60" i="1"/>
  <c r="AC55" i="1"/>
  <c r="AC54" i="1"/>
  <c r="AU53" i="1"/>
  <c r="BM52" i="1"/>
  <c r="CE51" i="1"/>
  <c r="AC50" i="1"/>
  <c r="CE49" i="1"/>
  <c r="BM49" i="1"/>
  <c r="AU49" i="1"/>
  <c r="AC49" i="1"/>
  <c r="K49" i="1"/>
  <c r="CE48" i="1"/>
  <c r="BM48" i="1"/>
  <c r="AU48" i="1"/>
  <c r="K62" i="1"/>
  <c r="K61" i="1"/>
  <c r="AU50" i="1"/>
  <c r="AC62" i="1"/>
  <c r="AU60" i="1"/>
  <c r="AU55" i="1"/>
  <c r="AU54" i="1"/>
  <c r="BM53" i="1"/>
  <c r="CE52" i="1"/>
  <c r="K52" i="1"/>
  <c r="AC51" i="1"/>
  <c r="AU62" i="1"/>
  <c r="BM50" i="1"/>
  <c r="K48" i="1"/>
  <c r="CE34" i="1"/>
  <c r="CE33" i="1"/>
  <c r="CE32" i="1"/>
  <c r="BM62" i="1"/>
  <c r="BM54" i="1"/>
  <c r="AU51" i="1"/>
  <c r="CE60" i="1"/>
  <c r="BM47" i="1"/>
  <c r="AU47" i="1"/>
  <c r="AC47" i="1"/>
  <c r="K47" i="1"/>
  <c r="CE46" i="1"/>
  <c r="BM46" i="1"/>
  <c r="AU46" i="1"/>
  <c r="AC46" i="1"/>
  <c r="K46" i="1"/>
  <c r="CE53" i="1"/>
  <c r="CE47" i="1"/>
  <c r="K53" i="1"/>
  <c r="BM30" i="1"/>
  <c r="AU30" i="1"/>
  <c r="AC30" i="1"/>
  <c r="K30" i="1"/>
  <c r="AC40" i="1"/>
  <c r="CE18" i="1"/>
  <c r="AU18" i="1"/>
  <c r="AC18" i="1"/>
  <c r="CE55" i="1"/>
  <c r="K41" i="1"/>
  <c r="K39" i="1"/>
  <c r="AU29" i="1"/>
  <c r="CE39" i="1"/>
  <c r="AC39" i="1"/>
  <c r="AC48" i="1"/>
  <c r="BM41" i="1"/>
  <c r="AU39" i="1"/>
  <c r="BM21" i="1"/>
  <c r="K15" i="1"/>
  <c r="BM14" i="1"/>
  <c r="K40" i="1"/>
  <c r="CE29" i="1"/>
  <c r="AR14" i="1"/>
  <c r="G15" i="1"/>
  <c r="AQ15" i="1"/>
  <c r="BM15" i="1"/>
  <c r="CB15" i="1"/>
  <c r="K16" i="1"/>
  <c r="BN16" i="1"/>
  <c r="CA16" i="1"/>
  <c r="J17" i="1"/>
  <c r="O17" i="1" s="1"/>
  <c r="AV17" i="1"/>
  <c r="Z18" i="1"/>
  <c r="BH19" i="1"/>
  <c r="BH26" i="1"/>
  <c r="BL27" i="1"/>
  <c r="AT28" i="1"/>
  <c r="AC29" i="1"/>
  <c r="BM40" i="1"/>
  <c r="AP45" i="1"/>
  <c r="CA48" i="1"/>
  <c r="H59" i="1"/>
  <c r="AR59" i="1"/>
  <c r="CB59" i="1"/>
  <c r="Z59" i="1"/>
  <c r="BJ59" i="1"/>
  <c r="H51" i="1"/>
  <c r="AR45" i="1"/>
  <c r="BJ45" i="1"/>
  <c r="CB45" i="1"/>
  <c r="H45" i="1"/>
  <c r="Z38" i="1"/>
  <c r="Z45" i="1"/>
  <c r="CB26" i="1"/>
  <c r="H26" i="1"/>
  <c r="BJ38" i="1"/>
  <c r="CB31" i="1"/>
  <c r="Z26" i="1"/>
  <c r="AR38" i="1"/>
  <c r="AR26" i="1"/>
  <c r="BJ19" i="1"/>
  <c r="AS59" i="1"/>
  <c r="I59" i="1"/>
  <c r="BK59" i="1"/>
  <c r="CC59" i="1"/>
  <c r="AA59" i="1"/>
  <c r="I51" i="1"/>
  <c r="BK38" i="1"/>
  <c r="CC45" i="1"/>
  <c r="I45" i="1"/>
  <c r="AA38" i="1"/>
  <c r="AA45" i="1"/>
  <c r="AS38" i="1"/>
  <c r="CC31" i="1"/>
  <c r="AA26" i="1"/>
  <c r="I38" i="1"/>
  <c r="BK45" i="1"/>
  <c r="BK19" i="1"/>
  <c r="AS45" i="1"/>
  <c r="BK26" i="1"/>
  <c r="AS14" i="1"/>
  <c r="CW9" i="1"/>
  <c r="BL59" i="1"/>
  <c r="AT59" i="1"/>
  <c r="CD59" i="1"/>
  <c r="AB59" i="1"/>
  <c r="J51" i="1"/>
  <c r="J59" i="1"/>
  <c r="BL45" i="1"/>
  <c r="CD31" i="1"/>
  <c r="CD45" i="1"/>
  <c r="J45" i="1"/>
  <c r="AB45" i="1"/>
  <c r="AT38" i="1"/>
  <c r="AT45" i="1"/>
  <c r="BL38" i="1"/>
  <c r="AB26" i="1"/>
  <c r="J38" i="1"/>
  <c r="AT26" i="1"/>
  <c r="BL26" i="1"/>
  <c r="AT14" i="1"/>
  <c r="CD38" i="1"/>
  <c r="F9" i="1"/>
  <c r="AA9" i="1"/>
  <c r="BZ9" i="1"/>
  <c r="CX9" i="1"/>
  <c r="BM13" i="1"/>
  <c r="CE13" i="1"/>
  <c r="CF62" i="1"/>
  <c r="BN62" i="1"/>
  <c r="AV62" i="1"/>
  <c r="AD62" i="1"/>
  <c r="L62" i="1"/>
  <c r="CF61" i="1"/>
  <c r="BN61" i="1"/>
  <c r="CF54" i="1"/>
  <c r="L54" i="1"/>
  <c r="AD53" i="1"/>
  <c r="AV52" i="1"/>
  <c r="BN51" i="1"/>
  <c r="AV61" i="1"/>
  <c r="BN60" i="1"/>
  <c r="AD61" i="1"/>
  <c r="L60" i="1"/>
  <c r="AD55" i="1"/>
  <c r="AD54" i="1"/>
  <c r="AV53" i="1"/>
  <c r="BN52" i="1"/>
  <c r="CF51" i="1"/>
  <c r="AD50" i="1"/>
  <c r="CF49" i="1"/>
  <c r="BN49" i="1"/>
  <c r="AV49" i="1"/>
  <c r="AD49" i="1"/>
  <c r="L49" i="1"/>
  <c r="CF48" i="1"/>
  <c r="BN48" i="1"/>
  <c r="AV48" i="1"/>
  <c r="AD48" i="1"/>
  <c r="L48" i="1"/>
  <c r="CF47" i="1"/>
  <c r="L61" i="1"/>
  <c r="AV50" i="1"/>
  <c r="AV60" i="1"/>
  <c r="AV55" i="1"/>
  <c r="AV54" i="1"/>
  <c r="BN53" i="1"/>
  <c r="CF52" i="1"/>
  <c r="L52" i="1"/>
  <c r="AD51" i="1"/>
  <c r="BN50" i="1"/>
  <c r="CF60" i="1"/>
  <c r="CF55" i="1"/>
  <c r="BN54" i="1"/>
  <c r="CF53" i="1"/>
  <c r="L53" i="1"/>
  <c r="AD52" i="1"/>
  <c r="AV51" i="1"/>
  <c r="BN41" i="1"/>
  <c r="L41" i="1"/>
  <c r="BN40" i="1"/>
  <c r="AV40" i="1"/>
  <c r="AD40" i="1"/>
  <c r="L40" i="1"/>
  <c r="CF39" i="1"/>
  <c r="BN39" i="1"/>
  <c r="AV39" i="1"/>
  <c r="AD39" i="1"/>
  <c r="L39" i="1"/>
  <c r="AD60" i="1"/>
  <c r="BN47" i="1"/>
  <c r="AV47" i="1"/>
  <c r="AD47" i="1"/>
  <c r="L47" i="1"/>
  <c r="CF46" i="1"/>
  <c r="BN46" i="1"/>
  <c r="BN30" i="1"/>
  <c r="AV30" i="1"/>
  <c r="AV46" i="1"/>
  <c r="L46" i="1"/>
  <c r="CF34" i="1"/>
  <c r="AV29" i="1"/>
  <c r="CF33" i="1"/>
  <c r="CF50" i="1"/>
  <c r="CF32" i="1"/>
  <c r="BN29" i="1"/>
  <c r="BN20" i="1"/>
  <c r="AD46" i="1"/>
  <c r="CF29" i="1"/>
  <c r="L29" i="1"/>
  <c r="CF28" i="1"/>
  <c r="BN28" i="1"/>
  <c r="AV28" i="1"/>
  <c r="AD28" i="1"/>
  <c r="L28" i="1"/>
  <c r="CF27" i="1"/>
  <c r="BN27" i="1"/>
  <c r="AV27" i="1"/>
  <c r="AD27" i="1"/>
  <c r="L27" i="1"/>
  <c r="BN15" i="1"/>
  <c r="AV15" i="1"/>
  <c r="H15" i="1"/>
  <c r="M15" i="1" s="1"/>
  <c r="AR15" i="1"/>
  <c r="AW15" i="1" s="1"/>
  <c r="CC15" i="1"/>
  <c r="L16" i="1"/>
  <c r="Y16" i="1"/>
  <c r="AT16" i="1"/>
  <c r="AY16" i="1" s="1"/>
  <c r="CB16" i="1"/>
  <c r="CG10" i="1" s="1"/>
  <c r="K17" i="1"/>
  <c r="AD18" i="1"/>
  <c r="BL19" i="1"/>
  <c r="BN21" i="1"/>
  <c r="BJ26" i="1"/>
  <c r="BM27" i="1"/>
  <c r="AU28" i="1"/>
  <c r="AD29" i="1"/>
  <c r="CB29" i="1"/>
  <c r="CG29" i="1" s="1"/>
  <c r="CD32" i="1"/>
  <c r="CB34" i="1"/>
  <c r="CG34" i="1" s="1"/>
  <c r="CC38" i="1"/>
  <c r="AC52" i="1"/>
  <c r="AW10" i="1" l="1"/>
  <c r="AW12" i="1"/>
  <c r="N27" i="1"/>
  <c r="CH29" i="1"/>
  <c r="M12" i="1"/>
  <c r="S12" i="1" s="1"/>
  <c r="AW60" i="1"/>
  <c r="AE18" i="1"/>
  <c r="CG16" i="1"/>
  <c r="CG32" i="1"/>
  <c r="AE62" i="1"/>
  <c r="AW11" i="1"/>
  <c r="BR30" i="1"/>
  <c r="BQ30" i="1"/>
  <c r="P62" i="1"/>
  <c r="O62" i="1"/>
  <c r="AX52" i="1"/>
  <c r="P27" i="1"/>
  <c r="O27" i="1"/>
  <c r="AZ60" i="1"/>
  <c r="AY60" i="1"/>
  <c r="AE55" i="1"/>
  <c r="BC11" i="1"/>
  <c r="BB11" i="1"/>
  <c r="BA11" i="1"/>
  <c r="BD11" i="1" s="1"/>
  <c r="BE11" i="1" s="1"/>
  <c r="BR15" i="1"/>
  <c r="BQ15" i="1"/>
  <c r="AY55" i="1"/>
  <c r="AZ55" i="1"/>
  <c r="AF55" i="1"/>
  <c r="BR46" i="1"/>
  <c r="BQ46" i="1"/>
  <c r="BQ52" i="1"/>
  <c r="BU52" i="1" s="1"/>
  <c r="BR52" i="1"/>
  <c r="AW49" i="1"/>
  <c r="AK12" i="1"/>
  <c r="AJ12" i="1"/>
  <c r="AI12" i="1"/>
  <c r="AL12" i="1" s="1"/>
  <c r="AM12" i="1" s="1"/>
  <c r="BP29" i="1"/>
  <c r="AF53" i="1"/>
  <c r="CJ28" i="1"/>
  <c r="CI28" i="1"/>
  <c r="CI33" i="1"/>
  <c r="CJ33" i="1"/>
  <c r="AZ39" i="1"/>
  <c r="AY39" i="1"/>
  <c r="BR41" i="1"/>
  <c r="BQ41" i="1"/>
  <c r="BR50" i="1"/>
  <c r="BQ50" i="1"/>
  <c r="AZ50" i="1"/>
  <c r="AY50" i="1"/>
  <c r="P49" i="1"/>
  <c r="O49" i="1"/>
  <c r="AY53" i="1"/>
  <c r="BA53" i="1" s="1"/>
  <c r="AZ53" i="1"/>
  <c r="AY52" i="1"/>
  <c r="AZ52" i="1"/>
  <c r="AZ62" i="1"/>
  <c r="AY62" i="1"/>
  <c r="AW18" i="1"/>
  <c r="AZ18" i="1"/>
  <c r="BO49" i="1"/>
  <c r="M53" i="1"/>
  <c r="M61" i="1"/>
  <c r="AK11" i="1"/>
  <c r="AJ11" i="1"/>
  <c r="AI11" i="1"/>
  <c r="CH33" i="1"/>
  <c r="CM33" i="1" s="1"/>
  <c r="BP14" i="1"/>
  <c r="AX18" i="1"/>
  <c r="AF27" i="1"/>
  <c r="CH28" i="1"/>
  <c r="BP46" i="1"/>
  <c r="AX39" i="1"/>
  <c r="BB39" i="1" s="1"/>
  <c r="BP41" i="1"/>
  <c r="BT41" i="1" s="1"/>
  <c r="N62" i="1"/>
  <c r="CH49" i="1"/>
  <c r="AF61" i="1"/>
  <c r="N54" i="1"/>
  <c r="CH53" i="1"/>
  <c r="AZ28" i="1"/>
  <c r="AY28" i="1"/>
  <c r="BC28" i="1" s="1"/>
  <c r="AZ61" i="1"/>
  <c r="AY61" i="1"/>
  <c r="BC12" i="1"/>
  <c r="BB12" i="1"/>
  <c r="BA12" i="1"/>
  <c r="BD12" i="1" s="1"/>
  <c r="BE12" i="1" s="1"/>
  <c r="CJ50" i="1"/>
  <c r="CI50" i="1"/>
  <c r="BQ51" i="1"/>
  <c r="BR51" i="1"/>
  <c r="AZ17" i="1"/>
  <c r="AY17" i="1"/>
  <c r="N60" i="1"/>
  <c r="N53" i="1"/>
  <c r="AH27" i="1"/>
  <c r="AG27" i="1"/>
  <c r="CJ46" i="1"/>
  <c r="CI46" i="1"/>
  <c r="CM46" i="1" s="1"/>
  <c r="P16" i="1"/>
  <c r="O16" i="1"/>
  <c r="AZ27" i="1"/>
  <c r="AY27" i="1"/>
  <c r="P29" i="1"/>
  <c r="O29" i="1"/>
  <c r="AZ29" i="1"/>
  <c r="AY29" i="1"/>
  <c r="BA29" i="1" s="1"/>
  <c r="P47" i="1"/>
  <c r="O47" i="1"/>
  <c r="S47" i="1" s="1"/>
  <c r="BR39" i="1"/>
  <c r="BQ39" i="1"/>
  <c r="AY51" i="1"/>
  <c r="AZ51" i="1"/>
  <c r="AG51" i="1"/>
  <c r="AH51" i="1"/>
  <c r="P61" i="1"/>
  <c r="O61" i="1"/>
  <c r="AH49" i="1"/>
  <c r="AG49" i="1"/>
  <c r="AG54" i="1"/>
  <c r="AH54" i="1"/>
  <c r="AG53" i="1"/>
  <c r="AH53" i="1"/>
  <c r="BR62" i="1"/>
  <c r="BQ62" i="1"/>
  <c r="BR17" i="1"/>
  <c r="BQ17" i="1"/>
  <c r="AW52" i="1"/>
  <c r="AW54" i="1"/>
  <c r="BB29" i="1"/>
  <c r="M11" i="1"/>
  <c r="N16" i="1"/>
  <c r="S16" i="1" s="1"/>
  <c r="BP15" i="1"/>
  <c r="BU15" i="1" s="1"/>
  <c r="CG12" i="1"/>
  <c r="CH12" i="1"/>
  <c r="CH46" i="1"/>
  <c r="BP39" i="1"/>
  <c r="BT39" i="1" s="1"/>
  <c r="N48" i="1"/>
  <c r="S48" i="1" s="1"/>
  <c r="N30" i="1"/>
  <c r="AX48" i="1"/>
  <c r="AF50" i="1"/>
  <c r="CH61" i="1"/>
  <c r="CH54" i="1"/>
  <c r="BP54" i="1"/>
  <c r="BR40" i="1"/>
  <c r="BQ40" i="1"/>
  <c r="BS40" i="1" s="1"/>
  <c r="BV40" i="1" s="1"/>
  <c r="BW40" i="1" s="1"/>
  <c r="AF52" i="1"/>
  <c r="AH39" i="1"/>
  <c r="AG39" i="1"/>
  <c r="AH62" i="1"/>
  <c r="AG62" i="1"/>
  <c r="AH47" i="1"/>
  <c r="AG47" i="1"/>
  <c r="O52" i="1"/>
  <c r="Q52" i="1" s="1"/>
  <c r="P52" i="1"/>
  <c r="AG55" i="1"/>
  <c r="AH55" i="1"/>
  <c r="BO14" i="1"/>
  <c r="BR14" i="1"/>
  <c r="CG11" i="1"/>
  <c r="CJ11" i="1"/>
  <c r="BA28" i="1"/>
  <c r="AE53" i="1"/>
  <c r="BC10" i="1"/>
  <c r="BB10" i="1"/>
  <c r="BA10" i="1"/>
  <c r="BD10" i="1" s="1"/>
  <c r="BE10" i="1" s="1"/>
  <c r="AF39" i="1"/>
  <c r="N10" i="1"/>
  <c r="M10" i="1"/>
  <c r="CH34" i="1"/>
  <c r="BP27" i="1"/>
  <c r="BP53" i="1"/>
  <c r="BS53" i="1" s="1"/>
  <c r="N47" i="1"/>
  <c r="CH39" i="1"/>
  <c r="CK39" i="1" s="1"/>
  <c r="N52" i="1"/>
  <c r="AF30" i="1"/>
  <c r="BP48" i="1"/>
  <c r="CH51" i="1"/>
  <c r="BP60" i="1"/>
  <c r="CH50" i="1"/>
  <c r="CL50" i="1" s="1"/>
  <c r="CH55" i="1"/>
  <c r="P39" i="1"/>
  <c r="O39" i="1"/>
  <c r="CI51" i="1"/>
  <c r="CM51" i="1" s="1"/>
  <c r="CJ51" i="1"/>
  <c r="BR28" i="1"/>
  <c r="BQ28" i="1"/>
  <c r="CJ48" i="1"/>
  <c r="CI48" i="1"/>
  <c r="CI12" i="1"/>
  <c r="CJ12" i="1"/>
  <c r="CL27" i="1"/>
  <c r="CI34" i="1"/>
  <c r="CK34" i="1" s="1"/>
  <c r="CJ34" i="1"/>
  <c r="CJ47" i="1"/>
  <c r="CI47" i="1"/>
  <c r="O54" i="1"/>
  <c r="S54" i="1" s="1"/>
  <c r="P54" i="1"/>
  <c r="CJ27" i="1"/>
  <c r="CI27" i="1"/>
  <c r="CK27" i="1" s="1"/>
  <c r="AH46" i="1"/>
  <c r="AG46" i="1"/>
  <c r="P46" i="1"/>
  <c r="O46" i="1"/>
  <c r="AZ47" i="1"/>
  <c r="AY47" i="1"/>
  <c r="P40" i="1"/>
  <c r="O40" i="1"/>
  <c r="O53" i="1"/>
  <c r="P53" i="1"/>
  <c r="CI52" i="1"/>
  <c r="CJ52" i="1"/>
  <c r="P48" i="1"/>
  <c r="O48" i="1"/>
  <c r="BR49" i="1"/>
  <c r="BQ49" i="1"/>
  <c r="P60" i="1"/>
  <c r="O60" i="1"/>
  <c r="CI54" i="1"/>
  <c r="CJ54" i="1"/>
  <c r="O30" i="1"/>
  <c r="S30" i="1" s="1"/>
  <c r="P30" i="1"/>
  <c r="AH17" i="1"/>
  <c r="AG17" i="1"/>
  <c r="AJ17" i="1" s="1"/>
  <c r="M27" i="1"/>
  <c r="BO28" i="1"/>
  <c r="AE46" i="1"/>
  <c r="AW50" i="1"/>
  <c r="CK51" i="1"/>
  <c r="M60" i="1"/>
  <c r="N15" i="1"/>
  <c r="Q15" i="1" s="1"/>
  <c r="BU10" i="1"/>
  <c r="BT10" i="1"/>
  <c r="BS10" i="1"/>
  <c r="AF10" i="1"/>
  <c r="AE10" i="1"/>
  <c r="BP13" i="1"/>
  <c r="CH15" i="1"/>
  <c r="N39" i="1"/>
  <c r="CH47" i="1"/>
  <c r="CK47" i="1" s="1"/>
  <c r="AF47" i="1"/>
  <c r="AK47" i="1" s="1"/>
  <c r="N40" i="1"/>
  <c r="S40" i="1" s="1"/>
  <c r="AX55" i="1"/>
  <c r="BA55" i="1" s="1"/>
  <c r="CH48" i="1"/>
  <c r="CL48" i="1" s="1"/>
  <c r="BP52" i="1"/>
  <c r="AX61" i="1"/>
  <c r="BC61" i="1" s="1"/>
  <c r="AF60" i="1"/>
  <c r="CH60" i="1"/>
  <c r="CL60" i="1" s="1"/>
  <c r="CG15" i="1"/>
  <c r="AH29" i="1"/>
  <c r="AG29" i="1"/>
  <c r="CJ55" i="1"/>
  <c r="CI55" i="1"/>
  <c r="CL55" i="1" s="1"/>
  <c r="BC39" i="1"/>
  <c r="BU11" i="1"/>
  <c r="BT11" i="1"/>
  <c r="BS11" i="1"/>
  <c r="P41" i="1"/>
  <c r="O41" i="1"/>
  <c r="Q47" i="1"/>
  <c r="AW62" i="1"/>
  <c r="CI16" i="1"/>
  <c r="CJ16" i="1"/>
  <c r="CJ29" i="1"/>
  <c r="CI29" i="1"/>
  <c r="CJ39" i="1"/>
  <c r="CI39" i="1"/>
  <c r="AZ49" i="1"/>
  <c r="AY49" i="1"/>
  <c r="BQ16" i="1"/>
  <c r="BR16" i="1"/>
  <c r="AG18" i="1"/>
  <c r="AK18" i="1" s="1"/>
  <c r="AH18" i="1"/>
  <c r="S15" i="1"/>
  <c r="R15" i="1"/>
  <c r="P28" i="1"/>
  <c r="O28" i="1"/>
  <c r="CJ15" i="1"/>
  <c r="CI15" i="1"/>
  <c r="AZ46" i="1"/>
  <c r="AY46" i="1"/>
  <c r="BR47" i="1"/>
  <c r="BQ47" i="1"/>
  <c r="AH40" i="1"/>
  <c r="AG40" i="1"/>
  <c r="CI53" i="1"/>
  <c r="CM53" i="1" s="1"/>
  <c r="CJ53" i="1"/>
  <c r="BQ53" i="1"/>
  <c r="BR53" i="1"/>
  <c r="AH48" i="1"/>
  <c r="AG48" i="1"/>
  <c r="CJ49" i="1"/>
  <c r="CI49" i="1"/>
  <c r="CM49" i="1" s="1"/>
  <c r="AH61" i="1"/>
  <c r="AG61" i="1"/>
  <c r="AJ61" i="1" s="1"/>
  <c r="BR61" i="1"/>
  <c r="BQ61" i="1"/>
  <c r="BO29" i="1"/>
  <c r="AI27" i="1"/>
  <c r="AK27" i="1"/>
  <c r="AJ27" i="1"/>
  <c r="CK28" i="1"/>
  <c r="CM28" i="1"/>
  <c r="CL28" i="1"/>
  <c r="AW46" i="1"/>
  <c r="R39" i="1"/>
  <c r="S39" i="1"/>
  <c r="Q39" i="1"/>
  <c r="T39" i="1" s="1"/>
  <c r="U39" i="1" s="1"/>
  <c r="BT40" i="1"/>
  <c r="CK48" i="1"/>
  <c r="CL54" i="1"/>
  <c r="CK54" i="1"/>
  <c r="CN54" i="1" s="1"/>
  <c r="CO54" i="1" s="1"/>
  <c r="CL61" i="1"/>
  <c r="AG30" i="1"/>
  <c r="AH30" i="1"/>
  <c r="BO16" i="1"/>
  <c r="AE13" i="1"/>
  <c r="AX60" i="1"/>
  <c r="BC60" i="1" s="1"/>
  <c r="AX17" i="1"/>
  <c r="N28" i="1"/>
  <c r="AF62" i="1"/>
  <c r="AK62" i="1" s="1"/>
  <c r="AX47" i="1"/>
  <c r="BC47" i="1" s="1"/>
  <c r="AF40" i="1"/>
  <c r="AF48" i="1"/>
  <c r="AK48" i="1" s="1"/>
  <c r="BP30" i="1"/>
  <c r="BS30" i="1" s="1"/>
  <c r="N49" i="1"/>
  <c r="S49" i="1" s="1"/>
  <c r="AX53" i="1"/>
  <c r="BP61" i="1"/>
  <c r="BS61" i="1" s="1"/>
  <c r="CH62" i="1"/>
  <c r="BP62" i="1"/>
  <c r="M13" i="1"/>
  <c r="CI32" i="1"/>
  <c r="CL32" i="1" s="1"/>
  <c r="CJ32" i="1"/>
  <c r="BR48" i="1"/>
  <c r="BQ48" i="1"/>
  <c r="BU48" i="1" s="1"/>
  <c r="AJ18" i="1"/>
  <c r="AI18" i="1"/>
  <c r="S52" i="1"/>
  <c r="AF16" i="1"/>
  <c r="AI16" i="1" s="1"/>
  <c r="CJ60" i="1"/>
  <c r="CI60" i="1"/>
  <c r="BU39" i="1"/>
  <c r="AE52" i="1"/>
  <c r="BR27" i="1"/>
  <c r="BQ27" i="1"/>
  <c r="AG52" i="1"/>
  <c r="AH52" i="1"/>
  <c r="CJ62" i="1"/>
  <c r="CI62" i="1"/>
  <c r="CM34" i="1"/>
  <c r="CL34" i="1"/>
  <c r="CK29" i="1"/>
  <c r="CN29" i="1" s="1"/>
  <c r="CO29" i="1" s="1"/>
  <c r="CM29" i="1"/>
  <c r="CL29" i="1"/>
  <c r="AZ15" i="1"/>
  <c r="AY15" i="1"/>
  <c r="BB15" i="1" s="1"/>
  <c r="AH28" i="1"/>
  <c r="AG28" i="1"/>
  <c r="AI28" i="1" s="1"/>
  <c r="BR29" i="1"/>
  <c r="BQ29" i="1"/>
  <c r="AZ30" i="1"/>
  <c r="AY30" i="1"/>
  <c r="BA30" i="1" s="1"/>
  <c r="AH60" i="1"/>
  <c r="AG60" i="1"/>
  <c r="AK60" i="1" s="1"/>
  <c r="AZ40" i="1"/>
  <c r="AY40" i="1"/>
  <c r="BQ54" i="1"/>
  <c r="BT54" i="1" s="1"/>
  <c r="BR54" i="1"/>
  <c r="AY54" i="1"/>
  <c r="AZ54" i="1"/>
  <c r="AZ48" i="1"/>
  <c r="AY48" i="1"/>
  <c r="AH50" i="1"/>
  <c r="AG50" i="1"/>
  <c r="AK50" i="1" s="1"/>
  <c r="BR60" i="1"/>
  <c r="BQ60" i="1"/>
  <c r="CJ61" i="1"/>
  <c r="CI61" i="1"/>
  <c r="CM61" i="1" s="1"/>
  <c r="AW16" i="1"/>
  <c r="CI10" i="1"/>
  <c r="CM10" i="1" s="1"/>
  <c r="CJ10" i="1"/>
  <c r="BA27" i="1"/>
  <c r="BC27" i="1"/>
  <c r="BB27" i="1"/>
  <c r="Q29" i="1"/>
  <c r="S29" i="1"/>
  <c r="R29" i="1"/>
  <c r="BU46" i="1"/>
  <c r="BT46" i="1"/>
  <c r="BS46" i="1"/>
  <c r="AE39" i="1"/>
  <c r="R41" i="1"/>
  <c r="Q41" i="1"/>
  <c r="S41" i="1"/>
  <c r="CM50" i="1"/>
  <c r="AE51" i="1"/>
  <c r="S62" i="1"/>
  <c r="R62" i="1"/>
  <c r="Q62" i="1"/>
  <c r="T62" i="1" s="1"/>
  <c r="BO12" i="1"/>
  <c r="N17" i="1"/>
  <c r="R17" i="1" s="1"/>
  <c r="N14" i="1"/>
  <c r="Q14" i="1" s="1"/>
  <c r="BP17" i="1"/>
  <c r="BT17" i="1" s="1"/>
  <c r="N46" i="1"/>
  <c r="BP47" i="1"/>
  <c r="BU47" i="1" s="1"/>
  <c r="AX40" i="1"/>
  <c r="AF29" i="1"/>
  <c r="CH52" i="1"/>
  <c r="CK52" i="1" s="1"/>
  <c r="AF49" i="1"/>
  <c r="AK49" i="1" s="1"/>
  <c r="AF54" i="1"/>
  <c r="AK54" i="1" s="1"/>
  <c r="BP51" i="1"/>
  <c r="BS51" i="1" s="1"/>
  <c r="AX51" i="1"/>
  <c r="BC51" i="1" s="1"/>
  <c r="BP50" i="1"/>
  <c r="BS50" i="1" s="1"/>
  <c r="BO13" i="1"/>
  <c r="CK50" i="1" l="1"/>
  <c r="BU40" i="1"/>
  <c r="BB28" i="1"/>
  <c r="R28" i="1"/>
  <c r="R52" i="1"/>
  <c r="T52" i="1" s="1"/>
  <c r="U52" i="1" s="1"/>
  <c r="BB17" i="1"/>
  <c r="BT50" i="1"/>
  <c r="CL16" i="1"/>
  <c r="BV10" i="1"/>
  <c r="BW10" i="1" s="1"/>
  <c r="R30" i="1"/>
  <c r="BS27" i="1"/>
  <c r="AI29" i="1"/>
  <c r="BB53" i="1"/>
  <c r="BD53" i="1" s="1"/>
  <c r="BE53" i="1" s="1"/>
  <c r="BC48" i="1"/>
  <c r="BS39" i="1"/>
  <c r="BV39" i="1" s="1"/>
  <c r="BW39" i="1" s="1"/>
  <c r="CK46" i="1"/>
  <c r="CN46" i="1" s="1"/>
  <c r="CO46" i="1" s="1"/>
  <c r="BS52" i="1"/>
  <c r="CL39" i="1"/>
  <c r="R47" i="1"/>
  <c r="T47" i="1" s="1"/>
  <c r="U47" i="1" s="1"/>
  <c r="BA39" i="1"/>
  <c r="BD39" i="1" s="1"/>
  <c r="BE39" i="1" s="1"/>
  <c r="T15" i="1"/>
  <c r="U15" i="1" s="1"/>
  <c r="CM27" i="1"/>
  <c r="BA61" i="1"/>
  <c r="BU54" i="1"/>
  <c r="BC29" i="1"/>
  <c r="BC53" i="1"/>
  <c r="CL46" i="1"/>
  <c r="AI40" i="1"/>
  <c r="AL40" i="1" s="1"/>
  <c r="AM40" i="1" s="1"/>
  <c r="BT52" i="1"/>
  <c r="CM54" i="1"/>
  <c r="Q40" i="1"/>
  <c r="Q12" i="1"/>
  <c r="U62" i="1"/>
  <c r="BV50" i="1"/>
  <c r="BW50" i="1" s="1"/>
  <c r="CM60" i="1"/>
  <c r="BS62" i="1"/>
  <c r="BT61" i="1"/>
  <c r="BV61" i="1" s="1"/>
  <c r="BW61" i="1" s="1"/>
  <c r="AI30" i="1"/>
  <c r="AI50" i="1"/>
  <c r="AL50" i="1" s="1"/>
  <c r="AM50" i="1" s="1"/>
  <c r="R12" i="1"/>
  <c r="BD29" i="1"/>
  <c r="BE29" i="1" s="1"/>
  <c r="BS60" i="1"/>
  <c r="BA40" i="1"/>
  <c r="BD40" i="1" s="1"/>
  <c r="BE40" i="1" s="1"/>
  <c r="S46" i="1"/>
  <c r="T41" i="1"/>
  <c r="U41" i="1" s="1"/>
  <c r="T29" i="1"/>
  <c r="U29" i="1" s="1"/>
  <c r="CL62" i="1"/>
  <c r="CK61" i="1"/>
  <c r="CN61" i="1" s="1"/>
  <c r="CO61" i="1" s="1"/>
  <c r="BB40" i="1"/>
  <c r="AJ40" i="1"/>
  <c r="AJ50" i="1"/>
  <c r="BD30" i="1"/>
  <c r="BE30" i="1" s="1"/>
  <c r="CN39" i="1"/>
  <c r="CO39" i="1" s="1"/>
  <c r="CK32" i="1"/>
  <c r="CN32" i="1" s="1"/>
  <c r="CO32" i="1" s="1"/>
  <c r="CM62" i="1"/>
  <c r="BC52" i="1"/>
  <c r="BB52" i="1"/>
  <c r="BA52" i="1"/>
  <c r="T40" i="1"/>
  <c r="U40" i="1" s="1"/>
  <c r="AJ28" i="1"/>
  <c r="AL28" i="1" s="1"/>
  <c r="AM28" i="1" s="1"/>
  <c r="Q17" i="1"/>
  <c r="T17" i="1" s="1"/>
  <c r="U17" i="1" s="1"/>
  <c r="BT62" i="1"/>
  <c r="BT51" i="1"/>
  <c r="BV51" i="1" s="1"/>
  <c r="BW51" i="1" s="1"/>
  <c r="S28" i="1"/>
  <c r="BT60" i="1"/>
  <c r="BV60" i="1" s="1"/>
  <c r="BW60" i="1" s="1"/>
  <c r="BC46" i="1"/>
  <c r="BB46" i="1"/>
  <c r="BA46" i="1"/>
  <c r="BC62" i="1"/>
  <c r="BB62" i="1"/>
  <c r="BA62" i="1"/>
  <c r="BU13" i="1"/>
  <c r="BT13" i="1"/>
  <c r="BS13" i="1"/>
  <c r="BV13" i="1" s="1"/>
  <c r="BW13" i="1" s="1"/>
  <c r="AK13" i="1"/>
  <c r="AJ13" i="1"/>
  <c r="AI13" i="1"/>
  <c r="AL13" i="1" s="1"/>
  <c r="AM13" i="1" s="1"/>
  <c r="CM48" i="1"/>
  <c r="BA51" i="1"/>
  <c r="Q60" i="1"/>
  <c r="S60" i="1"/>
  <c r="R60" i="1"/>
  <c r="CL51" i="1"/>
  <c r="CN51" i="1" s="1"/>
  <c r="CO51" i="1" s="1"/>
  <c r="BC50" i="1"/>
  <c r="BB50" i="1"/>
  <c r="BA50" i="1"/>
  <c r="AI62" i="1"/>
  <c r="BB55" i="1"/>
  <c r="BD55" i="1" s="1"/>
  <c r="BE55" i="1" s="1"/>
  <c r="BS47" i="1"/>
  <c r="BD28" i="1"/>
  <c r="BE28" i="1" s="1"/>
  <c r="CM32" i="1"/>
  <c r="CM12" i="1"/>
  <c r="CL12" i="1"/>
  <c r="CK12" i="1"/>
  <c r="AK61" i="1"/>
  <c r="CL49" i="1"/>
  <c r="R40" i="1"/>
  <c r="AK28" i="1"/>
  <c r="S17" i="1"/>
  <c r="CL33" i="1"/>
  <c r="AL11" i="1"/>
  <c r="AM11" i="1" s="1"/>
  <c r="BU62" i="1"/>
  <c r="BU51" i="1"/>
  <c r="AI47" i="1"/>
  <c r="AL47" i="1" s="1"/>
  <c r="AM47" i="1" s="1"/>
  <c r="Q28" i="1"/>
  <c r="T28" i="1" s="1"/>
  <c r="U28" i="1" s="1"/>
  <c r="BC18" i="1"/>
  <c r="BB18" i="1"/>
  <c r="BA18" i="1"/>
  <c r="Q30" i="1"/>
  <c r="T30" i="1" s="1"/>
  <c r="U30" i="1" s="1"/>
  <c r="BU60" i="1"/>
  <c r="BC16" i="1"/>
  <c r="BB16" i="1"/>
  <c r="BA16" i="1"/>
  <c r="R14" i="1"/>
  <c r="T14" i="1" s="1"/>
  <c r="U14" i="1" s="1"/>
  <c r="BB51" i="1"/>
  <c r="CK55" i="1"/>
  <c r="CN55" i="1" s="1"/>
  <c r="CO55" i="1" s="1"/>
  <c r="AK46" i="1"/>
  <c r="AJ46" i="1"/>
  <c r="AI46" i="1"/>
  <c r="CN27" i="1"/>
  <c r="CO27" i="1" s="1"/>
  <c r="AJ62" i="1"/>
  <c r="BC55" i="1"/>
  <c r="BT47" i="1"/>
  <c r="AI61" i="1"/>
  <c r="AL61" i="1" s="1"/>
  <c r="AM61" i="1" s="1"/>
  <c r="CK49" i="1"/>
  <c r="CN49" i="1" s="1"/>
  <c r="CO49" i="1" s="1"/>
  <c r="BA47" i="1"/>
  <c r="CK33" i="1"/>
  <c r="S61" i="1"/>
  <c r="R61" i="1"/>
  <c r="Q61" i="1"/>
  <c r="T61" i="1" s="1"/>
  <c r="U61" i="1" s="1"/>
  <c r="BU49" i="1"/>
  <c r="BS49" i="1"/>
  <c r="BT49" i="1"/>
  <c r="AJ47" i="1"/>
  <c r="BC17" i="1"/>
  <c r="BU27" i="1"/>
  <c r="CN48" i="1"/>
  <c r="CO48" i="1" s="1"/>
  <c r="BA60" i="1"/>
  <c r="AJ39" i="1"/>
  <c r="AI39" i="1"/>
  <c r="AK39" i="1"/>
  <c r="S13" i="1"/>
  <c r="R13" i="1"/>
  <c r="Q13" i="1"/>
  <c r="T13" i="1" s="1"/>
  <c r="U13" i="1" s="1"/>
  <c r="S14" i="1"/>
  <c r="AI60" i="1"/>
  <c r="AL60" i="1" s="1"/>
  <c r="AM60" i="1" s="1"/>
  <c r="CN28" i="1"/>
  <c r="CO28" i="1" s="1"/>
  <c r="BC15" i="1"/>
  <c r="CM15" i="1"/>
  <c r="CL15" i="1"/>
  <c r="CK15" i="1"/>
  <c r="CM55" i="1"/>
  <c r="BT48" i="1"/>
  <c r="BS28" i="1"/>
  <c r="BT28" i="1"/>
  <c r="BU28" i="1"/>
  <c r="BB48" i="1"/>
  <c r="CM11" i="1"/>
  <c r="CL11" i="1"/>
  <c r="CK11" i="1"/>
  <c r="CN11" i="1" s="1"/>
  <c r="BB47" i="1"/>
  <c r="BU17" i="1"/>
  <c r="AI17" i="1"/>
  <c r="AL17" i="1" s="1"/>
  <c r="AM17" i="1" s="1"/>
  <c r="BT53" i="1"/>
  <c r="BV53" i="1" s="1"/>
  <c r="BW53" i="1" s="1"/>
  <c r="Q48" i="1"/>
  <c r="T48" i="1" s="1"/>
  <c r="U48" i="1" s="1"/>
  <c r="BA17" i="1"/>
  <c r="BC49" i="1"/>
  <c r="BA49" i="1"/>
  <c r="BD49" i="1" s="1"/>
  <c r="BE49" i="1" s="1"/>
  <c r="BB49" i="1"/>
  <c r="BT27" i="1"/>
  <c r="BV27" i="1" s="1"/>
  <c r="BW27" i="1" s="1"/>
  <c r="BB60" i="1"/>
  <c r="BV46" i="1"/>
  <c r="BW46" i="1" s="1"/>
  <c r="BD27" i="1"/>
  <c r="BE27" i="1" s="1"/>
  <c r="AL18" i="1"/>
  <c r="AM18" i="1" s="1"/>
  <c r="AJ60" i="1"/>
  <c r="BV52" i="1"/>
  <c r="BW52" i="1" s="1"/>
  <c r="BA15" i="1"/>
  <c r="BD15" i="1" s="1"/>
  <c r="BE15" i="1" s="1"/>
  <c r="BS48" i="1"/>
  <c r="BV48" i="1" s="1"/>
  <c r="BW48" i="1" s="1"/>
  <c r="Q27" i="1"/>
  <c r="R27" i="1"/>
  <c r="S27" i="1"/>
  <c r="AJ29" i="1"/>
  <c r="AL29" i="1" s="1"/>
  <c r="AM29" i="1" s="1"/>
  <c r="BS54" i="1"/>
  <c r="BV54" i="1" s="1"/>
  <c r="BW54" i="1" s="1"/>
  <c r="BA48" i="1"/>
  <c r="Q46" i="1"/>
  <c r="CL47" i="1"/>
  <c r="CN47" i="1" s="1"/>
  <c r="CO47" i="1" s="1"/>
  <c r="AI54" i="1"/>
  <c r="CK10" i="1"/>
  <c r="S11" i="1"/>
  <c r="R11" i="1"/>
  <c r="Q11" i="1"/>
  <c r="BA54" i="1"/>
  <c r="BC54" i="1"/>
  <c r="BB54" i="1"/>
  <c r="AI48" i="1"/>
  <c r="BS17" i="1"/>
  <c r="BV17" i="1" s="1"/>
  <c r="BW17" i="1" s="1"/>
  <c r="AK17" i="1"/>
  <c r="T12" i="1"/>
  <c r="U12" i="1" s="1"/>
  <c r="BU53" i="1"/>
  <c r="R48" i="1"/>
  <c r="BB30" i="1"/>
  <c r="Q16" i="1"/>
  <c r="BU41" i="1"/>
  <c r="AK10" i="1"/>
  <c r="AJ10" i="1"/>
  <c r="AI10" i="1"/>
  <c r="BU16" i="1"/>
  <c r="BS16" i="1"/>
  <c r="BV16" i="1" s="1"/>
  <c r="BW16" i="1" s="1"/>
  <c r="BT16" i="1"/>
  <c r="Q54" i="1"/>
  <c r="CL52" i="1"/>
  <c r="CN52" i="1" s="1"/>
  <c r="CO52" i="1" s="1"/>
  <c r="AK29" i="1"/>
  <c r="R46" i="1"/>
  <c r="BU14" i="1"/>
  <c r="BT14" i="1"/>
  <c r="BS14" i="1"/>
  <c r="BV14" i="1" s="1"/>
  <c r="BW14" i="1" s="1"/>
  <c r="CM47" i="1"/>
  <c r="AJ54" i="1"/>
  <c r="CL10" i="1"/>
  <c r="CK53" i="1"/>
  <c r="AJ48" i="1"/>
  <c r="BT30" i="1"/>
  <c r="BV30" i="1" s="1"/>
  <c r="BW30" i="1" s="1"/>
  <c r="AJ49" i="1"/>
  <c r="BC30" i="1"/>
  <c r="BS15" i="1"/>
  <c r="R16" i="1"/>
  <c r="BS41" i="1"/>
  <c r="BV41" i="1" s="1"/>
  <c r="BW41" i="1" s="1"/>
  <c r="CM16" i="1"/>
  <c r="AJ16" i="1"/>
  <c r="AL16" i="1" s="1"/>
  <c r="AM16" i="1" s="1"/>
  <c r="R49" i="1"/>
  <c r="AJ30" i="1"/>
  <c r="AL30" i="1" s="1"/>
  <c r="AM30" i="1" s="1"/>
  <c r="AI51" i="1"/>
  <c r="AK51" i="1"/>
  <c r="AJ51" i="1"/>
  <c r="Q49" i="1"/>
  <c r="T49" i="1" s="1"/>
  <c r="U49" i="1" s="1"/>
  <c r="AK30" i="1"/>
  <c r="CN34" i="1"/>
  <c r="CO34" i="1" s="1"/>
  <c r="BU50" i="1"/>
  <c r="AL27" i="1"/>
  <c r="AM27" i="1" s="1"/>
  <c r="BV11" i="1"/>
  <c r="BW11" i="1" s="1"/>
  <c r="BU61" i="1"/>
  <c r="R54" i="1"/>
  <c r="BC40" i="1"/>
  <c r="CM52" i="1"/>
  <c r="BB61" i="1"/>
  <c r="BD61" i="1" s="1"/>
  <c r="BE61" i="1" s="1"/>
  <c r="AK40" i="1"/>
  <c r="CK62" i="1"/>
  <c r="CL53" i="1"/>
  <c r="BU30" i="1"/>
  <c r="CK60" i="1"/>
  <c r="CN60" i="1" s="1"/>
  <c r="CO60" i="1" s="1"/>
  <c r="AI49" i="1"/>
  <c r="AL49" i="1" s="1"/>
  <c r="AM49" i="1" s="1"/>
  <c r="S53" i="1"/>
  <c r="R53" i="1"/>
  <c r="Q53" i="1"/>
  <c r="CM39" i="1"/>
  <c r="BT15" i="1"/>
  <c r="AK55" i="1"/>
  <c r="AJ55" i="1"/>
  <c r="AI55" i="1"/>
  <c r="CK16" i="1"/>
  <c r="AK16" i="1"/>
  <c r="BU12" i="1"/>
  <c r="BT12" i="1"/>
  <c r="BS12" i="1"/>
  <c r="CN50" i="1"/>
  <c r="CO50" i="1" s="1"/>
  <c r="AK52" i="1"/>
  <c r="AJ52" i="1"/>
  <c r="AI52" i="1"/>
  <c r="BS29" i="1"/>
  <c r="BU29" i="1"/>
  <c r="BT29" i="1"/>
  <c r="S10" i="1"/>
  <c r="R10" i="1"/>
  <c r="Q10" i="1"/>
  <c r="T10" i="1" s="1"/>
  <c r="U10" i="1" s="1"/>
  <c r="AK53" i="1"/>
  <c r="AJ53" i="1"/>
  <c r="AI53" i="1"/>
  <c r="BV28" i="1" l="1"/>
  <c r="BW28" i="1" s="1"/>
  <c r="BV12" i="1"/>
  <c r="BW12" i="1" s="1"/>
  <c r="BD54" i="1"/>
  <c r="BE54" i="1" s="1"/>
  <c r="CN62" i="1"/>
  <c r="CO62" i="1" s="1"/>
  <c r="BD60" i="1"/>
  <c r="BE60" i="1" s="1"/>
  <c r="AL51" i="1"/>
  <c r="AM51" i="1" s="1"/>
  <c r="T60" i="1"/>
  <c r="U60" i="1" s="1"/>
  <c r="AL53" i="1"/>
  <c r="AM53" i="1" s="1"/>
  <c r="BV29" i="1"/>
  <c r="BW29" i="1" s="1"/>
  <c r="BD17" i="1"/>
  <c r="BE17" i="1" s="1"/>
  <c r="BV62" i="1"/>
  <c r="BW62" i="1" s="1"/>
  <c r="CN16" i="1"/>
  <c r="CO16" i="1" s="1"/>
  <c r="CN10" i="1"/>
  <c r="AL39" i="1"/>
  <c r="AM39" i="1" s="1"/>
  <c r="BD18" i="1"/>
  <c r="BE18" i="1" s="1"/>
  <c r="BV49" i="1"/>
  <c r="BW49" i="1" s="1"/>
  <c r="CN53" i="1"/>
  <c r="CO53" i="1" s="1"/>
  <c r="AL55" i="1"/>
  <c r="AM55" i="1" s="1"/>
  <c r="AL48" i="1"/>
  <c r="AM48" i="1" s="1"/>
  <c r="AL54" i="1"/>
  <c r="AM54" i="1" s="1"/>
  <c r="T27" i="1"/>
  <c r="U27" i="1" s="1"/>
  <c r="BD46" i="1"/>
  <c r="BE46" i="1" s="1"/>
  <c r="T16" i="1"/>
  <c r="U16" i="1" s="1"/>
  <c r="T54" i="1"/>
  <c r="U54" i="1" s="1"/>
  <c r="BV15" i="1"/>
  <c r="BW15" i="1" s="1"/>
  <c r="T46" i="1"/>
  <c r="U46" i="1" s="1"/>
  <c r="BD16" i="1"/>
  <c r="BE16" i="1" s="1"/>
  <c r="BV47" i="1"/>
  <c r="BW47" i="1" s="1"/>
  <c r="BD52" i="1"/>
  <c r="BE52" i="1" s="1"/>
  <c r="BD48" i="1"/>
  <c r="BE48" i="1" s="1"/>
  <c r="T11" i="1"/>
  <c r="U11" i="1" s="1"/>
  <c r="CN15" i="1"/>
  <c r="CO15" i="1" s="1"/>
  <c r="CN33" i="1"/>
  <c r="CO33" i="1" s="1"/>
  <c r="AL46" i="1"/>
  <c r="AM46" i="1" s="1"/>
  <c r="AL62" i="1"/>
  <c r="AM62" i="1" s="1"/>
  <c r="BD51" i="1"/>
  <c r="BE51" i="1" s="1"/>
  <c r="AL52" i="1"/>
  <c r="AM52" i="1" s="1"/>
  <c r="T53" i="1"/>
  <c r="U53" i="1" s="1"/>
  <c r="AL10" i="1"/>
  <c r="AM10" i="1" s="1"/>
  <c r="BD47" i="1"/>
  <c r="BE47" i="1" s="1"/>
  <c r="CN12" i="1"/>
  <c r="BD50" i="1"/>
  <c r="BE50" i="1" s="1"/>
  <c r="BD62" i="1"/>
  <c r="BE62" i="1" s="1"/>
</calcChain>
</file>

<file path=xl/sharedStrings.xml><?xml version="1.0" encoding="utf-8"?>
<sst xmlns="http://schemas.openxmlformats.org/spreadsheetml/2006/main" count="191" uniqueCount="72">
  <si>
    <t>Puja</t>
  </si>
  <si>
    <t>Baixa</t>
  </si>
  <si>
    <t>Mantè</t>
  </si>
  <si>
    <t>Resultat</t>
  </si>
  <si>
    <t>OBJECTIU</t>
  </si>
  <si>
    <t>INDICADOR</t>
  </si>
  <si>
    <t>TÍTOL1</t>
  </si>
  <si>
    <t>TÍTOL2</t>
  </si>
  <si>
    <t>ANY</t>
  </si>
  <si>
    <t>IDIOMA</t>
  </si>
  <si>
    <t>D1</t>
  </si>
  <si>
    <t>D2</t>
  </si>
  <si>
    <t>D3</t>
  </si>
  <si>
    <t>D4</t>
  </si>
  <si>
    <t>D5</t>
  </si>
  <si>
    <t>GRAN</t>
  </si>
  <si>
    <t>PETIT</t>
  </si>
  <si>
    <t>IGUAL</t>
  </si>
  <si>
    <t>MANTÈ</t>
  </si>
  <si>
    <t>PUJA</t>
  </si>
  <si>
    <t>BAIXA</t>
  </si>
  <si>
    <t>Català</t>
  </si>
  <si>
    <t>Quadre Resum d'Indicadors</t>
  </si>
  <si>
    <t>Anys de comparació</t>
  </si>
  <si>
    <t>IDIOMA DEL QUADRE</t>
  </si>
  <si>
    <t>ENCÀRREC POLÍTIC</t>
  </si>
  <si>
    <t>USUARI/CLIENT</t>
  </si>
  <si>
    <t>VALORS ORGANITZATIUS</t>
  </si>
  <si>
    <t>ECONOMIA</t>
  </si>
  <si>
    <t>ENTORN</t>
  </si>
  <si>
    <t>Com més gran, millor</t>
  </si>
  <si>
    <t>Com més petit, millor.</t>
  </si>
  <si>
    <t>La situació ni millora ni empitjora quan puja o baixa</t>
  </si>
  <si>
    <t>L'indicador es mantè estable (5%) els 4 anys</t>
  </si>
  <si>
    <t>L'indicador mantè tendència a l'alça els 4 anys</t>
  </si>
  <si>
    <t>L'indicador mantè tendència a la baixa els 4 anys</t>
  </si>
  <si>
    <t>Castellà</t>
  </si>
  <si>
    <t>Cuadro Resumen de Indicadores</t>
  </si>
  <si>
    <t>Años de comparación</t>
  </si>
  <si>
    <t>IDIOMA DEL CUADRO</t>
  </si>
  <si>
    <t>ENCARGO POLÍTICO</t>
  </si>
  <si>
    <t>USUARIO/CLIENTE</t>
  </si>
  <si>
    <t>VALORES ORGANIZATIVOS</t>
  </si>
  <si>
    <t>ECONOMÍA</t>
  </si>
  <si>
    <t>ENTORNO</t>
  </si>
  <si>
    <t>Cuanto más grande, mejor</t>
  </si>
  <si>
    <t>Cuanto más pequeño, mejor</t>
  </si>
  <si>
    <t>La situación ni mejora ni empeora cuando sube o baja</t>
  </si>
  <si>
    <t>El indicador se mantiene estable (5%) en los 4 años</t>
  </si>
  <si>
    <t>El indicador mantiene tendencia al alza los 4 años</t>
  </si>
  <si>
    <t>El indicador mantiene tendencia a la baja los 4 años</t>
  </si>
  <si>
    <t>Anglès</t>
  </si>
  <si>
    <t>Scoreboard</t>
  </si>
  <si>
    <t>Years of comparison</t>
  </si>
  <si>
    <t>LANGUAGE OF THE SCOREBOARD</t>
  </si>
  <si>
    <t>POLICY/STRETEGIC GOALS</t>
  </si>
  <si>
    <t>USER/CUSTOMER</t>
  </si>
  <si>
    <t>ORGANIZATIONAL VALUES</t>
  </si>
  <si>
    <t>FINANCIAL MANAGEMENT</t>
  </si>
  <si>
    <t>ENVIRONMENT</t>
  </si>
  <si>
    <t>The bigger, the better</t>
  </si>
  <si>
    <t>The smaller, the better</t>
  </si>
  <si>
    <t>The situation neither worsens nor improves when the it increases or decreases</t>
  </si>
  <si>
    <t>The indicator is stable (5%) in the 4 years</t>
  </si>
  <si>
    <t>The indicator keeps upward trend at 4 years</t>
  </si>
  <si>
    <t>The indicator has a downward trend of 4 years</t>
  </si>
  <si>
    <t>SELECCIONAT</t>
  </si>
  <si>
    <t>--</t>
  </si>
  <si>
    <t>è</t>
  </si>
  <si>
    <t xml:space="preserve"> </t>
  </si>
  <si>
    <t>é</t>
  </si>
  <si>
    <t>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</si>
</sst>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indexed="9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20"/>
      <color theme="0" tint="-0.499984740745262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sz val="18"/>
      <color theme="0" tint="-0.499984740745262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sz val="18"/>
      <color theme="0" tint="-0.249977111117893"/>
      <name val="Calibri"/>
      <family val="2"/>
      <scheme val="minor"/>
    </font>
    <font>
      <sz val="28"/>
      <color theme="1" tint="0.34998626667073579"/>
      <name val="Calibri"/>
      <family val="2"/>
      <scheme val="minor"/>
    </font>
    <font>
      <b/>
      <sz val="32"/>
      <color theme="1" tint="0.34998626667073579"/>
      <name val="Calibri"/>
      <family val="2"/>
      <scheme val="minor"/>
    </font>
    <font>
      <sz val="30"/>
      <color theme="1" tint="0.34998626667073579"/>
      <name val="Calibri"/>
      <family val="2"/>
      <scheme val="minor"/>
    </font>
    <font>
      <sz val="24"/>
      <color theme="5" tint="-0.499984740745262"/>
      <name val="Calibri"/>
      <family val="2"/>
      <scheme val="minor"/>
    </font>
    <font>
      <b/>
      <sz val="24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8"/>
      <name val="Calibri"/>
      <family val="2"/>
      <scheme val="minor"/>
    </font>
    <font>
      <sz val="18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0" tint="-0.34998626667073579"/>
      <name val="Calibri"/>
      <family val="2"/>
      <scheme val="minor"/>
    </font>
    <font>
      <sz val="14"/>
      <color rgb="FFC00000"/>
      <name val="Calibri"/>
      <family val="2"/>
      <scheme val="minor"/>
    </font>
    <font>
      <sz val="18"/>
      <name val="Wingdings"/>
      <charset val="2"/>
    </font>
    <font>
      <sz val="12"/>
      <color rgb="FF00B050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sz val="16"/>
      <name val="Calibri"/>
      <family val="2"/>
      <scheme val="minor"/>
    </font>
    <font>
      <sz val="18"/>
      <color theme="0" tint="-0.499984740745262"/>
      <name val="Wingdings"/>
      <charset val="2"/>
    </font>
    <font>
      <sz val="18"/>
      <color rgb="FF92D050"/>
      <name val="Wingdings"/>
      <charset val="2"/>
    </font>
    <font>
      <sz val="18"/>
      <color rgb="FFFF0000"/>
      <name val="Wingdings"/>
      <charset val="2"/>
    </font>
    <font>
      <sz val="18"/>
      <color rgb="FFC00000"/>
      <name val="Wingdings"/>
      <charset val="2"/>
    </font>
  </fonts>
  <fills count="2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</fills>
  <borders count="36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2"/>
      </left>
      <right style="medium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/>
      <bottom/>
      <diagonal/>
    </border>
    <border>
      <left style="medium">
        <color indexed="62"/>
      </left>
      <right/>
      <top style="medium">
        <color indexed="62"/>
      </top>
      <bottom style="medium">
        <color indexed="62"/>
      </bottom>
      <diagonal/>
    </border>
    <border>
      <left/>
      <right style="thin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62"/>
      </left>
      <right/>
      <top style="medium">
        <color indexed="62"/>
      </top>
      <bottom style="medium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/>
      <right style="medium">
        <color indexed="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2"/>
      </right>
      <top/>
      <bottom style="medium">
        <color indexed="62"/>
      </bottom>
      <diagonal/>
    </border>
    <border>
      <left style="thin">
        <color indexed="62"/>
      </left>
      <right/>
      <top style="thin">
        <color indexed="62"/>
      </top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medium">
        <color indexed="62"/>
      </bottom>
      <diagonal/>
    </border>
    <border>
      <left/>
      <right style="medium">
        <color indexed="62"/>
      </right>
      <top style="thin">
        <color indexed="62"/>
      </top>
      <bottom style="medium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medium">
        <color rgb="FF333399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2"/>
      </left>
      <right style="thin">
        <color indexed="62"/>
      </right>
      <top/>
      <bottom style="medium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2"/>
      </left>
      <right/>
      <top/>
      <bottom/>
      <diagonal/>
    </border>
    <border>
      <left style="medium">
        <color indexed="62"/>
      </left>
      <right style="medium">
        <color indexed="62"/>
      </right>
      <top/>
      <bottom style="medium">
        <color indexed="62"/>
      </bottom>
      <diagonal/>
    </border>
    <border>
      <left style="medium">
        <color indexed="62"/>
      </left>
      <right/>
      <top/>
      <bottom style="medium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 style="medium">
        <color indexed="62"/>
      </right>
      <top/>
      <bottom style="medium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/>
    <xf numFmtId="0" fontId="4" fillId="2" borderId="0" xfId="1" applyFont="1" applyFill="1" applyAlignment="1">
      <alignment vertical="center" wrapText="1"/>
    </xf>
    <xf numFmtId="0" fontId="7" fillId="2" borderId="0" xfId="1" applyFont="1" applyFill="1" applyAlignment="1">
      <alignment vertical="center" wrapText="1"/>
    </xf>
    <xf numFmtId="0" fontId="8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vertical="center" wrapText="1"/>
    </xf>
    <xf numFmtId="0" fontId="10" fillId="2" borderId="0" xfId="1" applyFont="1" applyFill="1"/>
    <xf numFmtId="0" fontId="4" fillId="3" borderId="1" xfId="1" applyFont="1" applyFill="1" applyBorder="1" applyAlignment="1">
      <alignment vertical="center"/>
    </xf>
    <xf numFmtId="0" fontId="5" fillId="3" borderId="2" xfId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right" vertical="center"/>
    </xf>
    <xf numFmtId="1" fontId="12" fillId="3" borderId="2" xfId="1" applyNumberFormat="1" applyFont="1" applyFill="1" applyBorder="1" applyAlignment="1">
      <alignment vertical="center"/>
    </xf>
    <xf numFmtId="0" fontId="11" fillId="2" borderId="0" xfId="1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13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0" fillId="0" borderId="0" xfId="1" applyFont="1"/>
    <xf numFmtId="0" fontId="6" fillId="0" borderId="0" xfId="1" applyFont="1"/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7" fillId="4" borderId="3" xfId="1" applyFont="1" applyFill="1" applyBorder="1" applyAlignment="1">
      <alignment horizontal="center" vertical="center" textRotation="90" wrapText="1"/>
    </xf>
    <xf numFmtId="0" fontId="6" fillId="4" borderId="4" xfId="1" applyFont="1" applyFill="1" applyBorder="1"/>
    <xf numFmtId="0" fontId="5" fillId="4" borderId="5" xfId="1" applyFont="1" applyFill="1" applyBorder="1" applyAlignment="1">
      <alignment horizontal="center" vertical="center"/>
    </xf>
    <xf numFmtId="0" fontId="6" fillId="4" borderId="5" xfId="1" applyFont="1" applyFill="1" applyBorder="1"/>
    <xf numFmtId="0" fontId="18" fillId="4" borderId="5" xfId="1" applyFont="1" applyFill="1" applyBorder="1"/>
    <xf numFmtId="0" fontId="19" fillId="4" borderId="5" xfId="1" applyFont="1" applyFill="1" applyBorder="1" applyAlignment="1">
      <alignment horizontal="left"/>
    </xf>
    <xf numFmtId="0" fontId="20" fillId="4" borderId="5" xfId="1" applyFont="1" applyFill="1" applyBorder="1" applyAlignment="1">
      <alignment horizontal="left"/>
    </xf>
    <xf numFmtId="0" fontId="6" fillId="4" borderId="6" xfId="1" applyFont="1" applyFill="1" applyBorder="1"/>
    <xf numFmtId="0" fontId="6" fillId="0" borderId="0" xfId="1" applyFont="1" applyAlignment="1">
      <alignment horizontal="center" vertical="center" wrapText="1"/>
    </xf>
    <xf numFmtId="0" fontId="17" fillId="0" borderId="7" xfId="1" applyFont="1" applyBorder="1" applyAlignment="1">
      <alignment horizontal="center" vertical="center" textRotation="90" wrapText="1"/>
    </xf>
    <xf numFmtId="0" fontId="21" fillId="4" borderId="7" xfId="1" applyFont="1" applyFill="1" applyBorder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21" fillId="4" borderId="8" xfId="1" applyFont="1" applyFill="1" applyBorder="1" applyAlignment="1">
      <alignment horizontal="center" vertical="center" wrapText="1"/>
    </xf>
    <xf numFmtId="0" fontId="21" fillId="4" borderId="9" xfId="1" applyFont="1" applyFill="1" applyBorder="1" applyAlignment="1">
      <alignment horizontal="center" vertical="center" wrapText="1"/>
    </xf>
    <xf numFmtId="0" fontId="22" fillId="4" borderId="10" xfId="1" applyFont="1" applyFill="1" applyBorder="1" applyAlignment="1">
      <alignment horizontal="center" vertical="center" wrapText="1"/>
    </xf>
    <xf numFmtId="1" fontId="22" fillId="4" borderId="11" xfId="1" applyNumberFormat="1" applyFont="1" applyFill="1" applyBorder="1" applyAlignment="1">
      <alignment horizontal="center" vertical="center" wrapText="1"/>
    </xf>
    <xf numFmtId="0" fontId="22" fillId="4" borderId="11" xfId="1" applyFont="1" applyFill="1" applyBorder="1" applyAlignment="1">
      <alignment horizontal="center" vertical="center" wrapText="1"/>
    </xf>
    <xf numFmtId="0" fontId="23" fillId="5" borderId="0" xfId="1" applyFont="1" applyFill="1" applyAlignment="1">
      <alignment horizontal="center" vertical="center" wrapText="1"/>
    </xf>
    <xf numFmtId="0" fontId="24" fillId="5" borderId="0" xfId="1" applyFont="1" applyFill="1" applyAlignment="1">
      <alignment horizontal="center" textRotation="90" wrapText="1"/>
    </xf>
    <xf numFmtId="0" fontId="19" fillId="4" borderId="0" xfId="1" applyFont="1" applyFill="1" applyAlignment="1">
      <alignment horizontal="left" vertical="center" wrapText="1"/>
    </xf>
    <xf numFmtId="0" fontId="21" fillId="4" borderId="12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25" fillId="5" borderId="13" xfId="1" applyFont="1" applyFill="1" applyBorder="1" applyAlignment="1">
      <alignment horizontal="center" vertical="center" wrapText="1"/>
    </xf>
    <xf numFmtId="0" fontId="25" fillId="5" borderId="14" xfId="1" applyFont="1" applyFill="1" applyBorder="1" applyAlignment="1">
      <alignment horizontal="center" vertical="center" wrapText="1"/>
    </xf>
    <xf numFmtId="0" fontId="26" fillId="5" borderId="14" xfId="1" applyFont="1" applyFill="1" applyBorder="1" applyAlignment="1">
      <alignment horizontal="center" vertical="center" wrapText="1"/>
    </xf>
    <xf numFmtId="1" fontId="26" fillId="5" borderId="14" xfId="1" applyNumberFormat="1" applyFont="1" applyFill="1" applyBorder="1" applyAlignment="1">
      <alignment horizontal="center" vertical="center" wrapText="1"/>
    </xf>
    <xf numFmtId="0" fontId="6" fillId="5" borderId="14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textRotation="90" wrapText="1"/>
    </xf>
    <xf numFmtId="4" fontId="25" fillId="0" borderId="16" xfId="1" applyNumberFormat="1" applyFont="1" applyBorder="1" applyAlignment="1">
      <alignment horizontal="left" vertical="center" wrapText="1" indent="1"/>
    </xf>
    <xf numFmtId="164" fontId="25" fillId="0" borderId="17" xfId="0" applyNumberFormat="1" applyFont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vertical="center" wrapText="1"/>
    </xf>
    <xf numFmtId="164" fontId="25" fillId="6" borderId="19" xfId="0" applyNumberFormat="1" applyFont="1" applyFill="1" applyBorder="1" applyAlignment="1">
      <alignment horizontal="center" vertical="center" wrapText="1"/>
    </xf>
    <xf numFmtId="164" fontId="25" fillId="7" borderId="19" xfId="0" applyNumberFormat="1" applyFont="1" applyFill="1" applyBorder="1" applyAlignment="1">
      <alignment horizontal="center" vertical="center" wrapText="1"/>
    </xf>
    <xf numFmtId="9" fontId="23" fillId="5" borderId="0" xfId="1" applyNumberFormat="1" applyFont="1" applyFill="1" applyAlignment="1">
      <alignment horizontal="center" vertical="center" wrapText="1"/>
    </xf>
    <xf numFmtId="1" fontId="28" fillId="5" borderId="0" xfId="1" applyNumberFormat="1" applyFont="1" applyFill="1" applyAlignment="1">
      <alignment horizontal="center" vertical="center" wrapText="1"/>
    </xf>
    <xf numFmtId="0" fontId="29" fillId="8" borderId="0" xfId="1" applyFont="1" applyFill="1" applyAlignment="1">
      <alignment horizontal="left" vertical="center" wrapText="1"/>
    </xf>
    <xf numFmtId="0" fontId="6" fillId="4" borderId="0" xfId="1" applyFont="1" applyFill="1"/>
    <xf numFmtId="4" fontId="25" fillId="0" borderId="20" xfId="1" applyNumberFormat="1" applyFont="1" applyBorder="1" applyAlignment="1">
      <alignment horizontal="left" vertical="center" wrapText="1" indent="1"/>
    </xf>
    <xf numFmtId="4" fontId="30" fillId="0" borderId="20" xfId="1" applyNumberFormat="1" applyFont="1" applyBorder="1" applyAlignment="1">
      <alignment horizontal="left" vertical="center" wrapText="1" indent="1"/>
    </xf>
    <xf numFmtId="164" fontId="25" fillId="9" borderId="21" xfId="0" applyNumberFormat="1" applyFont="1" applyFill="1" applyBorder="1" applyAlignment="1">
      <alignment horizontal="center" vertical="center" wrapText="1"/>
    </xf>
    <xf numFmtId="0" fontId="25" fillId="0" borderId="22" xfId="1" applyFont="1" applyBorder="1" applyAlignment="1">
      <alignment vertical="center" wrapText="1"/>
    </xf>
    <xf numFmtId="0" fontId="26" fillId="0" borderId="0" xfId="1" applyFont="1" applyAlignment="1">
      <alignment vertical="center" wrapText="1"/>
    </xf>
    <xf numFmtId="0" fontId="25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23" xfId="1" applyFont="1" applyBorder="1" applyAlignment="1">
      <alignment vertical="center" wrapText="1"/>
    </xf>
    <xf numFmtId="4" fontId="25" fillId="0" borderId="24" xfId="1" applyNumberFormat="1" applyFont="1" applyBorder="1" applyAlignment="1">
      <alignment horizontal="left" vertical="center" wrapText="1" indent="1"/>
    </xf>
    <xf numFmtId="4" fontId="30" fillId="0" borderId="24" xfId="1" applyNumberFormat="1" applyFont="1" applyBorder="1" applyAlignment="1">
      <alignment horizontal="left" vertical="center" wrapText="1" indent="1"/>
    </xf>
    <xf numFmtId="0" fontId="25" fillId="10" borderId="25" xfId="1" applyFont="1" applyFill="1" applyBorder="1" applyAlignment="1">
      <alignment horizontal="right" vertical="center" wrapText="1"/>
    </xf>
    <xf numFmtId="0" fontId="25" fillId="10" borderId="26" xfId="1" applyFont="1" applyFill="1" applyBorder="1" applyAlignment="1">
      <alignment vertical="center" wrapText="1"/>
    </xf>
    <xf numFmtId="0" fontId="25" fillId="10" borderId="27" xfId="1" applyFont="1" applyFill="1" applyBorder="1" applyAlignment="1">
      <alignment vertical="center" wrapText="1"/>
    </xf>
    <xf numFmtId="0" fontId="6" fillId="8" borderId="0" xfId="1" applyFont="1" applyFill="1"/>
    <xf numFmtId="0" fontId="6" fillId="4" borderId="28" xfId="1" applyFont="1" applyFill="1" applyBorder="1" applyAlignment="1">
      <alignment horizontal="center" vertical="center" wrapText="1"/>
    </xf>
    <xf numFmtId="0" fontId="17" fillId="0" borderId="29" xfId="1" applyFont="1" applyBorder="1" applyAlignment="1">
      <alignment horizontal="center" vertical="center" textRotation="90" wrapText="1"/>
    </xf>
    <xf numFmtId="0" fontId="6" fillId="4" borderId="30" xfId="1" applyFont="1" applyFill="1" applyBorder="1"/>
    <xf numFmtId="0" fontId="5" fillId="4" borderId="31" xfId="1" applyFont="1" applyFill="1" applyBorder="1" applyAlignment="1">
      <alignment horizontal="center" vertical="center"/>
    </xf>
    <xf numFmtId="0" fontId="6" fillId="4" borderId="31" xfId="1" applyFont="1" applyFill="1" applyBorder="1" applyAlignment="1">
      <alignment horizontal="left" indent="1"/>
    </xf>
    <xf numFmtId="0" fontId="6" fillId="4" borderId="31" xfId="1" applyFont="1" applyFill="1" applyBorder="1"/>
    <xf numFmtId="0" fontId="18" fillId="4" borderId="31" xfId="1" applyFont="1" applyFill="1" applyBorder="1"/>
    <xf numFmtId="0" fontId="19" fillId="4" borderId="31" xfId="1" applyFont="1" applyFill="1" applyBorder="1" applyAlignment="1">
      <alignment horizontal="left"/>
    </xf>
    <xf numFmtId="0" fontId="20" fillId="4" borderId="31" xfId="1" applyFont="1" applyFill="1" applyBorder="1" applyAlignment="1">
      <alignment horizontal="left"/>
    </xf>
    <xf numFmtId="0" fontId="6" fillId="4" borderId="32" xfId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 indent="1"/>
    </xf>
    <xf numFmtId="0" fontId="18" fillId="0" borderId="0" xfId="1" applyFont="1" applyAlignment="1">
      <alignment horizontal="center" vertical="center" wrapText="1"/>
    </xf>
    <xf numFmtId="0" fontId="19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18" fillId="0" borderId="0" xfId="1" applyFont="1"/>
    <xf numFmtId="0" fontId="20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7" fillId="11" borderId="3" xfId="1" applyFont="1" applyFill="1" applyBorder="1" applyAlignment="1">
      <alignment horizontal="center" vertical="center" textRotation="90" wrapText="1"/>
    </xf>
    <xf numFmtId="0" fontId="6" fillId="11" borderId="4" xfId="1" applyFont="1" applyFill="1" applyBorder="1"/>
    <xf numFmtId="0" fontId="5" fillId="11" borderId="5" xfId="1" applyFont="1" applyFill="1" applyBorder="1" applyAlignment="1">
      <alignment horizontal="center" vertical="center"/>
    </xf>
    <xf numFmtId="0" fontId="6" fillId="11" borderId="5" xfId="1" applyFont="1" applyFill="1" applyBorder="1" applyAlignment="1">
      <alignment horizontal="left" indent="1"/>
    </xf>
    <xf numFmtId="0" fontId="6" fillId="11" borderId="5" xfId="1" applyFont="1" applyFill="1" applyBorder="1"/>
    <xf numFmtId="0" fontId="18" fillId="11" borderId="5" xfId="1" applyFont="1" applyFill="1" applyBorder="1"/>
    <xf numFmtId="0" fontId="19" fillId="11" borderId="5" xfId="1" applyFont="1" applyFill="1" applyBorder="1" applyAlignment="1">
      <alignment horizontal="left"/>
    </xf>
    <xf numFmtId="0" fontId="20" fillId="11" borderId="5" xfId="1" applyFont="1" applyFill="1" applyBorder="1" applyAlignment="1">
      <alignment horizontal="left"/>
    </xf>
    <xf numFmtId="0" fontId="6" fillId="11" borderId="6" xfId="1" applyFont="1" applyFill="1" applyBorder="1"/>
    <xf numFmtId="0" fontId="17" fillId="11" borderId="7" xfId="1" applyFont="1" applyFill="1" applyBorder="1" applyAlignment="1">
      <alignment horizontal="center" vertical="center" textRotation="90" wrapText="1"/>
    </xf>
    <xf numFmtId="0" fontId="6" fillId="0" borderId="28" xfId="1" applyFont="1" applyBorder="1" applyAlignment="1">
      <alignment horizontal="center" vertical="center" wrapText="1"/>
    </xf>
    <xf numFmtId="0" fontId="21" fillId="11" borderId="7" xfId="1" applyFont="1" applyFill="1" applyBorder="1" applyAlignment="1">
      <alignment horizontal="center" vertical="center" wrapText="1"/>
    </xf>
    <xf numFmtId="0" fontId="5" fillId="12" borderId="0" xfId="1" applyFont="1" applyFill="1" applyAlignment="1">
      <alignment horizontal="center" vertical="center" wrapText="1"/>
    </xf>
    <xf numFmtId="0" fontId="21" fillId="12" borderId="8" xfId="1" applyFont="1" applyFill="1" applyBorder="1" applyAlignment="1">
      <alignment horizontal="center" vertical="center" wrapText="1"/>
    </xf>
    <xf numFmtId="0" fontId="21" fillId="12" borderId="9" xfId="1" applyFont="1" applyFill="1" applyBorder="1" applyAlignment="1">
      <alignment horizontal="center" vertical="center" wrapText="1"/>
    </xf>
    <xf numFmtId="0" fontId="22" fillId="12" borderId="10" xfId="1" applyFont="1" applyFill="1" applyBorder="1" applyAlignment="1">
      <alignment horizontal="center" vertical="center" wrapText="1"/>
    </xf>
    <xf numFmtId="1" fontId="22" fillId="12" borderId="11" xfId="1" applyNumberFormat="1" applyFont="1" applyFill="1" applyBorder="1" applyAlignment="1">
      <alignment horizontal="center" vertical="center" wrapText="1"/>
    </xf>
    <xf numFmtId="0" fontId="22" fillId="12" borderId="11" xfId="1" applyFont="1" applyFill="1" applyBorder="1" applyAlignment="1">
      <alignment horizontal="center" vertical="center" wrapText="1"/>
    </xf>
    <xf numFmtId="0" fontId="19" fillId="12" borderId="0" xfId="1" applyFont="1" applyFill="1" applyAlignment="1">
      <alignment horizontal="left" vertical="center" wrapText="1"/>
    </xf>
    <xf numFmtId="0" fontId="21" fillId="11" borderId="12" xfId="1" applyFont="1" applyFill="1" applyBorder="1" applyAlignment="1">
      <alignment horizontal="center" vertical="center" wrapText="1"/>
    </xf>
    <xf numFmtId="0" fontId="6" fillId="11" borderId="12" xfId="1" applyFont="1" applyFill="1" applyBorder="1" applyAlignment="1">
      <alignment horizontal="center" vertical="center" wrapText="1"/>
    </xf>
    <xf numFmtId="0" fontId="6" fillId="11" borderId="7" xfId="1" applyFont="1" applyFill="1" applyBorder="1" applyAlignment="1">
      <alignment horizontal="center" vertical="center" wrapText="1"/>
    </xf>
    <xf numFmtId="0" fontId="29" fillId="12" borderId="0" xfId="1" applyFont="1" applyFill="1" applyAlignment="1">
      <alignment horizontal="left" vertical="center" wrapText="1"/>
    </xf>
    <xf numFmtId="0" fontId="6" fillId="11" borderId="0" xfId="1" applyFont="1" applyFill="1" applyAlignment="1">
      <alignment horizontal="left" indent="1"/>
    </xf>
    <xf numFmtId="0" fontId="6" fillId="11" borderId="0" xfId="1" applyFont="1" applyFill="1"/>
    <xf numFmtId="0" fontId="5" fillId="11" borderId="0" xfId="1" applyFont="1" applyFill="1" applyAlignment="1">
      <alignment horizontal="center" vertical="center"/>
    </xf>
    <xf numFmtId="0" fontId="18" fillId="11" borderId="0" xfId="1" applyFont="1" applyFill="1"/>
    <xf numFmtId="0" fontId="19" fillId="11" borderId="0" xfId="1" applyFont="1" applyFill="1" applyAlignment="1">
      <alignment horizontal="left"/>
    </xf>
    <xf numFmtId="0" fontId="6" fillId="11" borderId="28" xfId="1" applyFont="1" applyFill="1" applyBorder="1" applyAlignment="1">
      <alignment horizontal="center" vertical="center" wrapText="1"/>
    </xf>
    <xf numFmtId="4" fontId="25" fillId="0" borderId="33" xfId="1" applyNumberFormat="1" applyFont="1" applyBorder="1" applyAlignment="1">
      <alignment horizontal="left" vertical="center" wrapText="1" indent="1"/>
    </xf>
    <xf numFmtId="4" fontId="25" fillId="0" borderId="34" xfId="1" applyNumberFormat="1" applyFont="1" applyBorder="1" applyAlignment="1">
      <alignment horizontal="left" vertical="center" wrapText="1" indent="1"/>
    </xf>
    <xf numFmtId="0" fontId="17" fillId="11" borderId="29" xfId="1" applyFont="1" applyFill="1" applyBorder="1" applyAlignment="1">
      <alignment horizontal="center" vertical="center" textRotation="90" wrapText="1"/>
    </xf>
    <xf numFmtId="0" fontId="6" fillId="11" borderId="30" xfId="1" applyFont="1" applyFill="1" applyBorder="1"/>
    <xf numFmtId="0" fontId="5" fillId="11" borderId="31" xfId="1" applyFont="1" applyFill="1" applyBorder="1" applyAlignment="1">
      <alignment horizontal="center" vertical="center"/>
    </xf>
    <xf numFmtId="0" fontId="6" fillId="11" borderId="31" xfId="1" applyFont="1" applyFill="1" applyBorder="1" applyAlignment="1">
      <alignment horizontal="left" indent="1"/>
    </xf>
    <xf numFmtId="0" fontId="6" fillId="11" borderId="31" xfId="1" applyFont="1" applyFill="1" applyBorder="1"/>
    <xf numFmtId="0" fontId="18" fillId="11" borderId="31" xfId="1" applyFont="1" applyFill="1" applyBorder="1"/>
    <xf numFmtId="0" fontId="19" fillId="11" borderId="31" xfId="1" applyFont="1" applyFill="1" applyBorder="1" applyAlignment="1">
      <alignment horizontal="left"/>
    </xf>
    <xf numFmtId="0" fontId="20" fillId="11" borderId="31" xfId="1" applyFont="1" applyFill="1" applyBorder="1" applyAlignment="1">
      <alignment horizontal="left"/>
    </xf>
    <xf numFmtId="0" fontId="6" fillId="11" borderId="32" xfId="1" applyFont="1" applyFill="1" applyBorder="1" applyAlignment="1">
      <alignment horizontal="center" vertical="center" wrapText="1"/>
    </xf>
    <xf numFmtId="0" fontId="17" fillId="13" borderId="3" xfId="1" applyFont="1" applyFill="1" applyBorder="1" applyAlignment="1">
      <alignment horizontal="center" vertical="center" textRotation="90" wrapText="1"/>
    </xf>
    <xf numFmtId="0" fontId="6" fillId="13" borderId="4" xfId="1" applyFont="1" applyFill="1" applyBorder="1"/>
    <xf numFmtId="0" fontId="5" fillId="13" borderId="5" xfId="1" applyFont="1" applyFill="1" applyBorder="1" applyAlignment="1">
      <alignment horizontal="center" vertical="center"/>
    </xf>
    <xf numFmtId="0" fontId="6" fillId="13" borderId="5" xfId="1" applyFont="1" applyFill="1" applyBorder="1" applyAlignment="1">
      <alignment horizontal="left" indent="1"/>
    </xf>
    <xf numFmtId="0" fontId="6" fillId="13" borderId="5" xfId="1" applyFont="1" applyFill="1" applyBorder="1"/>
    <xf numFmtId="0" fontId="18" fillId="13" borderId="5" xfId="1" applyFont="1" applyFill="1" applyBorder="1"/>
    <xf numFmtId="0" fontId="19" fillId="13" borderId="5" xfId="1" applyFont="1" applyFill="1" applyBorder="1" applyAlignment="1">
      <alignment horizontal="left"/>
    </xf>
    <xf numFmtId="0" fontId="20" fillId="13" borderId="5" xfId="1" applyFont="1" applyFill="1" applyBorder="1" applyAlignment="1">
      <alignment horizontal="left"/>
    </xf>
    <xf numFmtId="0" fontId="6" fillId="13" borderId="6" xfId="1" applyFont="1" applyFill="1" applyBorder="1"/>
    <xf numFmtId="0" fontId="17" fillId="13" borderId="7" xfId="1" applyFont="1" applyFill="1" applyBorder="1" applyAlignment="1">
      <alignment horizontal="center" vertical="center" textRotation="90" wrapText="1"/>
    </xf>
    <xf numFmtId="0" fontId="21" fillId="13" borderId="7" xfId="1" applyFont="1" applyFill="1" applyBorder="1" applyAlignment="1">
      <alignment horizontal="center" vertical="center" wrapText="1"/>
    </xf>
    <xf numFmtId="0" fontId="5" fillId="14" borderId="0" xfId="1" applyFont="1" applyFill="1" applyAlignment="1">
      <alignment horizontal="center" vertical="center" wrapText="1"/>
    </xf>
    <xf numFmtId="0" fontId="21" fillId="14" borderId="8" xfId="1" applyFont="1" applyFill="1" applyBorder="1" applyAlignment="1">
      <alignment horizontal="center" vertical="center" wrapText="1"/>
    </xf>
    <xf numFmtId="0" fontId="21" fillId="14" borderId="9" xfId="1" applyFont="1" applyFill="1" applyBorder="1" applyAlignment="1">
      <alignment horizontal="center" vertical="center" wrapText="1"/>
    </xf>
    <xf numFmtId="0" fontId="22" fillId="14" borderId="10" xfId="1" applyFont="1" applyFill="1" applyBorder="1" applyAlignment="1">
      <alignment horizontal="center" vertical="center" wrapText="1"/>
    </xf>
    <xf numFmtId="1" fontId="22" fillId="14" borderId="11" xfId="1" applyNumberFormat="1" applyFont="1" applyFill="1" applyBorder="1" applyAlignment="1">
      <alignment horizontal="center" vertical="center" wrapText="1"/>
    </xf>
    <xf numFmtId="0" fontId="22" fillId="14" borderId="11" xfId="1" applyFont="1" applyFill="1" applyBorder="1" applyAlignment="1">
      <alignment horizontal="center" vertical="center" wrapText="1"/>
    </xf>
    <xf numFmtId="0" fontId="19" fillId="14" borderId="0" xfId="1" applyFont="1" applyFill="1" applyAlignment="1">
      <alignment horizontal="left" vertical="center" wrapText="1"/>
    </xf>
    <xf numFmtId="0" fontId="21" fillId="13" borderId="12" xfId="1" applyFont="1" applyFill="1" applyBorder="1" applyAlignment="1">
      <alignment horizontal="center" vertical="center" wrapText="1"/>
    </xf>
    <xf numFmtId="0" fontId="6" fillId="13" borderId="12" xfId="1" applyFont="1" applyFill="1" applyBorder="1" applyAlignment="1">
      <alignment horizontal="center" vertical="center" wrapText="1"/>
    </xf>
    <xf numFmtId="0" fontId="6" fillId="13" borderId="7" xfId="1" applyFont="1" applyFill="1" applyBorder="1" applyAlignment="1">
      <alignment horizontal="center" vertical="center" wrapText="1"/>
    </xf>
    <xf numFmtId="164" fontId="25" fillId="15" borderId="21" xfId="0" applyNumberFormat="1" applyFont="1" applyFill="1" applyBorder="1" applyAlignment="1">
      <alignment horizontal="center" vertical="center" wrapText="1"/>
    </xf>
    <xf numFmtId="0" fontId="29" fillId="14" borderId="0" xfId="1" applyFont="1" applyFill="1" applyAlignment="1">
      <alignment horizontal="left" vertical="center" wrapText="1"/>
    </xf>
    <xf numFmtId="0" fontId="6" fillId="13" borderId="0" xfId="1" applyFont="1" applyFill="1" applyAlignment="1">
      <alignment horizontal="left" indent="1"/>
    </xf>
    <xf numFmtId="164" fontId="25" fillId="16" borderId="21" xfId="0" applyNumberFormat="1" applyFont="1" applyFill="1" applyBorder="1" applyAlignment="1">
      <alignment horizontal="center" vertical="center" wrapText="1"/>
    </xf>
    <xf numFmtId="0" fontId="6" fillId="13" borderId="0" xfId="1" applyFont="1" applyFill="1"/>
    <xf numFmtId="0" fontId="6" fillId="13" borderId="7" xfId="1" applyFont="1" applyFill="1" applyBorder="1"/>
    <xf numFmtId="0" fontId="5" fillId="13" borderId="0" xfId="1" applyFont="1" applyFill="1" applyAlignment="1">
      <alignment horizontal="center" vertical="center"/>
    </xf>
    <xf numFmtId="0" fontId="18" fillId="13" borderId="0" xfId="1" applyFont="1" applyFill="1"/>
    <xf numFmtId="0" fontId="19" fillId="13" borderId="0" xfId="1" applyFont="1" applyFill="1" applyAlignment="1">
      <alignment horizontal="left"/>
    </xf>
    <xf numFmtId="4" fontId="30" fillId="0" borderId="16" xfId="1" applyNumberFormat="1" applyFont="1" applyBorder="1" applyAlignment="1">
      <alignment horizontal="left" vertical="center" wrapText="1" indent="1"/>
    </xf>
    <xf numFmtId="0" fontId="17" fillId="13" borderId="29" xfId="1" applyFont="1" applyFill="1" applyBorder="1" applyAlignment="1">
      <alignment horizontal="center" vertical="center" textRotation="90" wrapText="1"/>
    </xf>
    <xf numFmtId="0" fontId="6" fillId="13" borderId="30" xfId="1" applyFont="1" applyFill="1" applyBorder="1"/>
    <xf numFmtId="0" fontId="5" fillId="13" borderId="31" xfId="1" applyFont="1" applyFill="1" applyBorder="1" applyAlignment="1">
      <alignment horizontal="center" vertical="center"/>
    </xf>
    <xf numFmtId="0" fontId="6" fillId="13" borderId="31" xfId="1" applyFont="1" applyFill="1" applyBorder="1" applyAlignment="1">
      <alignment horizontal="left" indent="1"/>
    </xf>
    <xf numFmtId="0" fontId="6" fillId="13" borderId="31" xfId="1" applyFont="1" applyFill="1" applyBorder="1"/>
    <xf numFmtId="0" fontId="18" fillId="13" borderId="31" xfId="1" applyFont="1" applyFill="1" applyBorder="1"/>
    <xf numFmtId="0" fontId="19" fillId="13" borderId="31" xfId="1" applyFont="1" applyFill="1" applyBorder="1" applyAlignment="1">
      <alignment horizontal="left"/>
    </xf>
    <xf numFmtId="0" fontId="20" fillId="13" borderId="31" xfId="1" applyFont="1" applyFill="1" applyBorder="1" applyAlignment="1">
      <alignment horizontal="left"/>
    </xf>
    <xf numFmtId="0" fontId="6" fillId="13" borderId="32" xfId="1" applyFont="1" applyFill="1" applyBorder="1" applyAlignment="1">
      <alignment horizontal="center" vertical="center" wrapText="1"/>
    </xf>
    <xf numFmtId="0" fontId="17" fillId="17" borderId="3" xfId="1" applyFont="1" applyFill="1" applyBorder="1" applyAlignment="1">
      <alignment horizontal="center" vertical="center" textRotation="90" wrapText="1"/>
    </xf>
    <xf numFmtId="0" fontId="6" fillId="17" borderId="4" xfId="1" applyFont="1" applyFill="1" applyBorder="1"/>
    <xf numFmtId="0" fontId="5" fillId="17" borderId="5" xfId="1" applyFont="1" applyFill="1" applyBorder="1" applyAlignment="1">
      <alignment horizontal="center" vertical="center"/>
    </xf>
    <xf numFmtId="0" fontId="6" fillId="17" borderId="5" xfId="1" applyFont="1" applyFill="1" applyBorder="1" applyAlignment="1">
      <alignment horizontal="left" indent="1"/>
    </xf>
    <xf numFmtId="0" fontId="6" fillId="17" borderId="5" xfId="1" applyFont="1" applyFill="1" applyBorder="1"/>
    <xf numFmtId="0" fontId="18" fillId="17" borderId="5" xfId="1" applyFont="1" applyFill="1" applyBorder="1"/>
    <xf numFmtId="0" fontId="19" fillId="17" borderId="5" xfId="1" applyFont="1" applyFill="1" applyBorder="1" applyAlignment="1">
      <alignment horizontal="left"/>
    </xf>
    <xf numFmtId="0" fontId="20" fillId="17" borderId="5" xfId="1" applyFont="1" applyFill="1" applyBorder="1" applyAlignment="1">
      <alignment horizontal="left"/>
    </xf>
    <xf numFmtId="0" fontId="6" fillId="17" borderId="6" xfId="1" applyFont="1" applyFill="1" applyBorder="1"/>
    <xf numFmtId="0" fontId="17" fillId="17" borderId="7" xfId="1" applyFont="1" applyFill="1" applyBorder="1" applyAlignment="1">
      <alignment horizontal="center" vertical="center" textRotation="90" wrapText="1"/>
    </xf>
    <xf numFmtId="0" fontId="21" fillId="17" borderId="7" xfId="1" applyFont="1" applyFill="1" applyBorder="1" applyAlignment="1">
      <alignment horizontal="center" vertical="center" wrapText="1"/>
    </xf>
    <xf numFmtId="0" fontId="5" fillId="18" borderId="0" xfId="1" applyFont="1" applyFill="1" applyAlignment="1">
      <alignment horizontal="center" vertical="center" wrapText="1"/>
    </xf>
    <xf numFmtId="0" fontId="21" fillId="18" borderId="8" xfId="1" applyFont="1" applyFill="1" applyBorder="1" applyAlignment="1">
      <alignment horizontal="center" vertical="center" wrapText="1"/>
    </xf>
    <xf numFmtId="0" fontId="21" fillId="18" borderId="9" xfId="1" applyFont="1" applyFill="1" applyBorder="1" applyAlignment="1">
      <alignment horizontal="center" vertical="center" wrapText="1"/>
    </xf>
    <xf numFmtId="0" fontId="22" fillId="18" borderId="10" xfId="1" applyFont="1" applyFill="1" applyBorder="1" applyAlignment="1">
      <alignment horizontal="center" vertical="center" wrapText="1"/>
    </xf>
    <xf numFmtId="1" fontId="22" fillId="18" borderId="11" xfId="1" applyNumberFormat="1" applyFont="1" applyFill="1" applyBorder="1" applyAlignment="1">
      <alignment horizontal="center" vertical="center" wrapText="1"/>
    </xf>
    <xf numFmtId="0" fontId="22" fillId="18" borderId="11" xfId="1" applyFont="1" applyFill="1" applyBorder="1" applyAlignment="1">
      <alignment horizontal="center" vertical="center" wrapText="1"/>
    </xf>
    <xf numFmtId="0" fontId="19" fillId="18" borderId="0" xfId="1" applyFont="1" applyFill="1" applyAlignment="1">
      <alignment horizontal="left" vertical="center" wrapText="1"/>
    </xf>
    <xf numFmtId="0" fontId="21" fillId="17" borderId="12" xfId="1" applyFont="1" applyFill="1" applyBorder="1" applyAlignment="1">
      <alignment horizontal="center" vertical="center" wrapText="1"/>
    </xf>
    <xf numFmtId="0" fontId="6" fillId="17" borderId="12" xfId="1" applyFont="1" applyFill="1" applyBorder="1" applyAlignment="1">
      <alignment horizontal="center" vertical="center" wrapText="1"/>
    </xf>
    <xf numFmtId="0" fontId="6" fillId="17" borderId="7" xfId="1" applyFont="1" applyFill="1" applyBorder="1" applyAlignment="1">
      <alignment horizontal="center" vertical="center" wrapText="1"/>
    </xf>
    <xf numFmtId="0" fontId="29" fillId="18" borderId="0" xfId="1" applyFont="1" applyFill="1" applyAlignment="1">
      <alignment horizontal="left" vertical="center" wrapText="1"/>
    </xf>
    <xf numFmtId="0" fontId="6" fillId="17" borderId="0" xfId="1" applyFont="1" applyFill="1" applyAlignment="1">
      <alignment horizontal="left" indent="1"/>
    </xf>
    <xf numFmtId="0" fontId="6" fillId="17" borderId="0" xfId="1" applyFont="1" applyFill="1"/>
    <xf numFmtId="0" fontId="6" fillId="17" borderId="28" xfId="1" applyFont="1" applyFill="1" applyBorder="1" applyAlignment="1">
      <alignment horizontal="center" vertical="center" wrapText="1"/>
    </xf>
    <xf numFmtId="0" fontId="5" fillId="17" borderId="0" xfId="1" applyFont="1" applyFill="1" applyAlignment="1">
      <alignment horizontal="center" vertical="center"/>
    </xf>
    <xf numFmtId="0" fontId="18" fillId="17" borderId="0" xfId="1" applyFont="1" applyFill="1"/>
    <xf numFmtId="0" fontId="19" fillId="17" borderId="0" xfId="1" applyFont="1" applyFill="1" applyAlignment="1">
      <alignment horizontal="left"/>
    </xf>
    <xf numFmtId="0" fontId="17" fillId="17" borderId="29" xfId="1" applyFont="1" applyFill="1" applyBorder="1" applyAlignment="1">
      <alignment horizontal="center" vertical="center" textRotation="90" wrapText="1"/>
    </xf>
    <xf numFmtId="0" fontId="6" fillId="17" borderId="30" xfId="1" applyFont="1" applyFill="1" applyBorder="1"/>
    <xf numFmtId="0" fontId="5" fillId="17" borderId="31" xfId="1" applyFont="1" applyFill="1" applyBorder="1" applyAlignment="1">
      <alignment horizontal="center" vertical="center"/>
    </xf>
    <xf numFmtId="0" fontId="6" fillId="17" borderId="31" xfId="1" applyFont="1" applyFill="1" applyBorder="1" applyAlignment="1">
      <alignment horizontal="left" indent="1"/>
    </xf>
    <xf numFmtId="0" fontId="6" fillId="17" borderId="31" xfId="1" applyFont="1" applyFill="1" applyBorder="1"/>
    <xf numFmtId="0" fontId="18" fillId="17" borderId="31" xfId="1" applyFont="1" applyFill="1" applyBorder="1"/>
    <xf numFmtId="0" fontId="19" fillId="17" borderId="31" xfId="1" applyFont="1" applyFill="1" applyBorder="1" applyAlignment="1">
      <alignment horizontal="left"/>
    </xf>
    <xf numFmtId="0" fontId="20" fillId="17" borderId="31" xfId="1" applyFont="1" applyFill="1" applyBorder="1" applyAlignment="1">
      <alignment horizontal="left"/>
    </xf>
    <xf numFmtId="0" fontId="18" fillId="17" borderId="31" xfId="1" applyFont="1" applyFill="1" applyBorder="1" applyAlignment="1">
      <alignment horizontal="left" indent="1"/>
    </xf>
    <xf numFmtId="0" fontId="19" fillId="17" borderId="31" xfId="1" applyFont="1" applyFill="1" applyBorder="1" applyAlignment="1">
      <alignment horizontal="left" indent="1"/>
    </xf>
    <xf numFmtId="0" fontId="6" fillId="17" borderId="32" xfId="1" applyFont="1" applyFill="1" applyBorder="1" applyAlignment="1">
      <alignment horizontal="center" vertical="center" wrapText="1"/>
    </xf>
    <xf numFmtId="0" fontId="17" fillId="0" borderId="0" xfId="1" applyFont="1"/>
    <xf numFmtId="0" fontId="6" fillId="0" borderId="0" xfId="1" applyFont="1" applyAlignment="1">
      <alignment horizontal="left" indent="1"/>
    </xf>
    <xf numFmtId="0" fontId="31" fillId="19" borderId="3" xfId="1" quotePrefix="1" applyFont="1" applyFill="1" applyBorder="1"/>
    <xf numFmtId="0" fontId="6" fillId="19" borderId="4" xfId="1" applyFont="1" applyFill="1" applyBorder="1"/>
    <xf numFmtId="0" fontId="5" fillId="19" borderId="5" xfId="1" applyFont="1" applyFill="1" applyBorder="1" applyAlignment="1">
      <alignment horizontal="center" vertical="center"/>
    </xf>
    <xf numFmtId="0" fontId="6" fillId="19" borderId="5" xfId="1" applyFont="1" applyFill="1" applyBorder="1" applyAlignment="1">
      <alignment horizontal="left" indent="1"/>
    </xf>
    <xf numFmtId="0" fontId="6" fillId="19" borderId="5" xfId="1" applyFont="1" applyFill="1" applyBorder="1"/>
    <xf numFmtId="0" fontId="18" fillId="19" borderId="5" xfId="1" applyFont="1" applyFill="1" applyBorder="1"/>
    <xf numFmtId="0" fontId="19" fillId="19" borderId="5" xfId="1" applyFont="1" applyFill="1" applyBorder="1" applyAlignment="1">
      <alignment horizontal="left"/>
    </xf>
    <xf numFmtId="0" fontId="20" fillId="19" borderId="5" xfId="1" applyFont="1" applyFill="1" applyBorder="1" applyAlignment="1">
      <alignment horizontal="left"/>
    </xf>
    <xf numFmtId="0" fontId="6" fillId="19" borderId="6" xfId="1" applyFont="1" applyFill="1" applyBorder="1"/>
    <xf numFmtId="0" fontId="17" fillId="19" borderId="7" xfId="1" applyFont="1" applyFill="1" applyBorder="1" applyAlignment="1">
      <alignment horizontal="center" vertical="center" textRotation="90" wrapText="1"/>
    </xf>
    <xf numFmtId="0" fontId="6" fillId="19" borderId="28" xfId="1" applyFont="1" applyFill="1" applyBorder="1"/>
    <xf numFmtId="0" fontId="5" fillId="20" borderId="0" xfId="1" applyFont="1" applyFill="1" applyAlignment="1">
      <alignment horizontal="center" vertical="center" wrapText="1"/>
    </xf>
    <xf numFmtId="0" fontId="21" fillId="20" borderId="31" xfId="1" applyFont="1" applyFill="1" applyBorder="1" applyAlignment="1">
      <alignment horizontal="center" vertical="center" wrapText="1"/>
    </xf>
    <xf numFmtId="0" fontId="22" fillId="20" borderId="20" xfId="1" applyFont="1" applyFill="1" applyBorder="1" applyAlignment="1">
      <alignment horizontal="center" vertical="center" wrapText="1"/>
    </xf>
    <xf numFmtId="0" fontId="22" fillId="20" borderId="10" xfId="1" applyFont="1" applyFill="1" applyBorder="1" applyAlignment="1">
      <alignment horizontal="center" vertical="center" wrapText="1"/>
    </xf>
    <xf numFmtId="1" fontId="22" fillId="20" borderId="11" xfId="1" applyNumberFormat="1" applyFont="1" applyFill="1" applyBorder="1" applyAlignment="1">
      <alignment horizontal="center" vertical="center" wrapText="1"/>
    </xf>
    <xf numFmtId="0" fontId="22" fillId="20" borderId="11" xfId="1" applyFont="1" applyFill="1" applyBorder="1" applyAlignment="1">
      <alignment horizontal="center" vertical="center" wrapText="1"/>
    </xf>
    <xf numFmtId="0" fontId="19" fillId="20" borderId="0" xfId="1" applyFont="1" applyFill="1" applyAlignment="1">
      <alignment horizontal="left" vertical="center" wrapText="1"/>
    </xf>
    <xf numFmtId="0" fontId="6" fillId="19" borderId="0" xfId="1" applyFont="1" applyFill="1"/>
    <xf numFmtId="0" fontId="6" fillId="19" borderId="12" xfId="1" applyFont="1" applyFill="1" applyBorder="1"/>
    <xf numFmtId="0" fontId="6" fillId="19" borderId="7" xfId="1" applyFont="1" applyFill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vertical="center" shrinkToFit="1"/>
    </xf>
    <xf numFmtId="164" fontId="25" fillId="6" borderId="18" xfId="0" applyNumberFormat="1" applyFont="1" applyFill="1" applyBorder="1" applyAlignment="1">
      <alignment horizontal="center" vertical="center" shrinkToFit="1"/>
    </xf>
    <xf numFmtId="164" fontId="25" fillId="15" borderId="21" xfId="0" applyNumberFormat="1" applyFont="1" applyFill="1" applyBorder="1" applyAlignment="1">
      <alignment horizontal="center" vertical="center" shrinkToFit="1"/>
    </xf>
    <xf numFmtId="164" fontId="25" fillId="9" borderId="21" xfId="0" applyNumberFormat="1" applyFont="1" applyFill="1" applyBorder="1" applyAlignment="1">
      <alignment horizontal="center" vertical="center" shrinkToFit="1"/>
    </xf>
    <xf numFmtId="0" fontId="29" fillId="20" borderId="0" xfId="1" applyFont="1" applyFill="1" applyAlignment="1">
      <alignment horizontal="left" vertical="center" wrapText="1"/>
    </xf>
    <xf numFmtId="164" fontId="25" fillId="6" borderId="19" xfId="0" applyNumberFormat="1" applyFont="1" applyFill="1" applyBorder="1" applyAlignment="1">
      <alignment horizontal="center" vertical="center" shrinkToFit="1"/>
    </xf>
    <xf numFmtId="164" fontId="25" fillId="7" borderId="19" xfId="0" applyNumberFormat="1" applyFont="1" applyFill="1" applyBorder="1" applyAlignment="1">
      <alignment horizontal="center" vertical="center" shrinkToFit="1"/>
    </xf>
    <xf numFmtId="0" fontId="17" fillId="19" borderId="29" xfId="1" applyFont="1" applyFill="1" applyBorder="1" applyAlignment="1">
      <alignment horizontal="center" vertical="center" textRotation="90" wrapText="1"/>
    </xf>
    <xf numFmtId="0" fontId="6" fillId="19" borderId="30" xfId="1" applyFont="1" applyFill="1" applyBorder="1"/>
    <xf numFmtId="0" fontId="5" fillId="19" borderId="31" xfId="1" applyFont="1" applyFill="1" applyBorder="1" applyAlignment="1">
      <alignment horizontal="center" vertical="center"/>
    </xf>
    <xf numFmtId="0" fontId="6" fillId="19" borderId="31" xfId="1" applyFont="1" applyFill="1" applyBorder="1"/>
    <xf numFmtId="0" fontId="18" fillId="19" borderId="31" xfId="1" applyFont="1" applyFill="1" applyBorder="1"/>
    <xf numFmtId="0" fontId="19" fillId="19" borderId="31" xfId="1" applyFont="1" applyFill="1" applyBorder="1" applyAlignment="1">
      <alignment horizontal="left"/>
    </xf>
    <xf numFmtId="0" fontId="20" fillId="19" borderId="31" xfId="1" applyFont="1" applyFill="1" applyBorder="1" applyAlignment="1">
      <alignment horizontal="left"/>
    </xf>
    <xf numFmtId="0" fontId="6" fillId="19" borderId="32" xfId="1" applyFont="1" applyFill="1" applyBorder="1"/>
    <xf numFmtId="0" fontId="32" fillId="0" borderId="0" xfId="1" applyFont="1"/>
    <xf numFmtId="0" fontId="0" fillId="21" borderId="35" xfId="0" applyFill="1" applyBorder="1" applyAlignment="1">
      <alignment vertical="center"/>
    </xf>
    <xf numFmtId="0" fontId="6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33" fillId="0" borderId="35" xfId="1" applyFont="1" applyBorder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0" fillId="22" borderId="35" xfId="0" applyFill="1" applyBorder="1" applyAlignment="1">
      <alignment vertical="center"/>
    </xf>
    <xf numFmtId="0" fontId="34" fillId="0" borderId="35" xfId="1" applyFont="1" applyBorder="1" applyAlignment="1">
      <alignment horizontal="left" vertical="center"/>
    </xf>
    <xf numFmtId="0" fontId="0" fillId="23" borderId="35" xfId="0" applyFill="1" applyBorder="1" applyAlignment="1">
      <alignment vertical="center"/>
    </xf>
    <xf numFmtId="0" fontId="35" fillId="0" borderId="35" xfId="1" applyFont="1" applyBorder="1" applyAlignment="1">
      <alignment horizontal="left" vertical="center"/>
    </xf>
    <xf numFmtId="0" fontId="36" fillId="0" borderId="0" xfId="1" applyFont="1" applyAlignment="1">
      <alignment horizontal="left"/>
    </xf>
    <xf numFmtId="2" fontId="6" fillId="0" borderId="0" xfId="1" applyNumberFormat="1" applyFont="1"/>
  </cellXfs>
  <cellStyles count="2">
    <cellStyle name="Normal" xfId="0" builtinId="0"/>
    <cellStyle name="Normal 2" xfId="1" xr:uid="{1409CE92-2562-498D-9057-D36F3C1E7C24}"/>
  </cellStyles>
  <dxfs count="129"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2136775</xdr:colOff>
      <xdr:row>3</xdr:row>
      <xdr:rowOff>266698</xdr:rowOff>
    </xdr:from>
    <xdr:to>
      <xdr:col>82</xdr:col>
      <xdr:colOff>462606</xdr:colOff>
      <xdr:row>5</xdr:row>
      <xdr:rowOff>160336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94359D7F-7539-46F2-AA48-BBBD32231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397325" y="908048"/>
          <a:ext cx="2859731" cy="808038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3</xdr:row>
      <xdr:rowOff>342899</xdr:rowOff>
    </xdr:from>
    <xdr:to>
      <xdr:col>6</xdr:col>
      <xdr:colOff>1194600</xdr:colOff>
      <xdr:row>5</xdr:row>
      <xdr:rowOff>43672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D35D635-65C6-42EA-9519-752CF1F38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984249"/>
          <a:ext cx="1816900" cy="61517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1</xdr:row>
          <xdr:rowOff>0</xdr:rowOff>
        </xdr:from>
        <xdr:to>
          <xdr:col>47</xdr:col>
          <xdr:colOff>241300</xdr:colOff>
          <xdr:row>2</xdr:row>
          <xdr:rowOff>0</xdr:rowOff>
        </xdr:to>
        <xdr:sp macro="" textlink="">
          <xdr:nvSpPr>
            <xdr:cNvPr id="1025" name="Combo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E14EB59-750B-4D77-829F-95BAC8C5D5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OERC\Estudis\e0_CCI_Cercle\CCI_2023\3.%20Recull%20i%20explotaci&#243;%20de%20dades%20CCI%20SC%202023\QRVAL_26_10_2023_DEF_posttaller.xlsx" TargetMode="External"/><Relationship Id="rId1" Type="http://schemas.openxmlformats.org/officeDocument/2006/relationships/externalLinkPath" Target="/OERC/Estudis/e0_CCI_Cercle/CCI_2023/3.%20Recull%20i%20explotaci&#243;%20de%20dades%20CCI%20SC%202023/QRVAL_26_10_2023_DEF_posttall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My%20Documents/VERTEX42/TEMPLATE%20-%20Yearly%20Calendar/yearly_calend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0C9B0F6\yearly_calend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My%20Documents\VERTEX42\TEMPLATE%20-%20Yearly%20Calendar\yearly_calenda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dades$\Documents%20and%20Settings\Administrator\My%20Documents\VERTEX42\TEMPLATE%20-%20Yearly%20Calendar\yearly_calenda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u\cci%20espais%20escenics\Documents%20and%20Settings\Administrator\My%20Documents\VERTEX42\TEMPLATE%20-%20Yearly%20Calendar\yearly_calenda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u\CCI%20Escoles%20de%20M&#250;sica%2009\Documents%20and%20Settings\Administrator\My%20Documents\VERTEX42\TEMPLATE%20-%20Yearly%20Calendar\yearly_calend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ADORS (desviació)"/>
      <sheetName val="VARIABLES (desviació)"/>
      <sheetName val="VARIABLES (criteris)"/>
      <sheetName val="Validació VARIABLES (desviació)"/>
      <sheetName val="Validació VARIABLES (criteris)"/>
      <sheetName val="Validació INDICADORS"/>
      <sheetName val="Informe de VALIDACIÓ (complet)"/>
      <sheetName val="Informe de VALIDACIÓ"/>
      <sheetName val="Quadre Resum Indicadors"/>
      <sheetName val="QRI per grups"/>
      <sheetName val="Llista Indicadors"/>
      <sheetName val="Llista Variables"/>
      <sheetName val="Llista Municipis"/>
      <sheetName val="QRI Mapa"/>
      <sheetName val="QRI Mapa (ENCERTA)"/>
      <sheetName val="Indicadors Mapa"/>
      <sheetName val="Indicadors TOP"/>
      <sheetName val="INFOGRAFIA"/>
      <sheetName val="RECONEIX"/>
      <sheetName val="QV_IND_2022"/>
      <sheetName val="QV_IND_2021"/>
      <sheetName val="Mitjanes"/>
      <sheetName val="QV_VAR_2022"/>
      <sheetName val="QV_VAR_2021"/>
      <sheetName val="BDD IND"/>
      <sheetName val="BDD VAR"/>
      <sheetName val="Ful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C3" t="str">
            <v>CCI Serveis culturals</v>
          </cell>
          <cell r="M3" t="str">
            <v>Servicios culturales</v>
          </cell>
          <cell r="P3" t="str">
            <v>Cultural services</v>
          </cell>
        </row>
        <row r="5">
          <cell r="G5">
            <v>2018</v>
          </cell>
          <cell r="H5">
            <v>2019</v>
          </cell>
          <cell r="I5">
            <v>2020</v>
          </cell>
          <cell r="J5">
            <v>2021</v>
          </cell>
          <cell r="K5">
            <v>2022</v>
          </cell>
        </row>
        <row r="6">
          <cell r="B6">
            <v>1</v>
          </cell>
          <cell r="C6">
            <v>86256</v>
          </cell>
          <cell r="D6" t="str">
            <v>ENCÀRREC POLÍTIC</v>
          </cell>
          <cell r="E6" t="str">
            <v>Nombre total d'equipaments culturals del municipi per cada 10.000 habitants</v>
          </cell>
          <cell r="F6" t="str">
            <v>Disposar d'una estructura de serveis culturals adequada</v>
          </cell>
          <cell r="G6">
            <v>1.371200321933989</v>
          </cell>
          <cell r="H6">
            <v>1.4530092839943389</v>
          </cell>
          <cell r="I6">
            <v>1.408994669722843</v>
          </cell>
          <cell r="J6">
            <v>1.4630736213000941</v>
          </cell>
          <cell r="K6">
            <v>1.5811643272462019</v>
          </cell>
          <cell r="M6" t="str">
            <v>ENCARGO POLÍTICO</v>
          </cell>
          <cell r="N6" t="str">
            <v>Número total de equipamientos culturales del municipio por cada 10.000 habitantes</v>
          </cell>
          <cell r="O6" t="str">
            <v>Disponer de una estructura de servicios culturales adecuada</v>
          </cell>
          <cell r="P6" t="str">
            <v>POLICY/STRETEGIC GOALS</v>
          </cell>
          <cell r="T6" t="str">
            <v>V86051</v>
          </cell>
          <cell r="U6" t="str">
            <v>V86076</v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>
            <v>86256</v>
          </cell>
          <cell r="AF6" t="str">
            <v>GEN</v>
          </cell>
          <cell r="AH6" t="str">
            <v>Nombre total d'equipaments culturals del municipi per cada 10.000 habitants</v>
          </cell>
        </row>
        <row r="7">
          <cell r="B7">
            <v>2</v>
          </cell>
          <cell r="C7">
            <v>90842</v>
          </cell>
          <cell r="D7" t="str">
            <v>ENCÀRREC POLÍTIC</v>
          </cell>
          <cell r="E7" t="str">
            <v>Superfície de les Biblioteques públiques per cada 1.000 habitants</v>
          </cell>
          <cell r="F7" t="str">
            <v>Disposar d'una estructura de serveis culturals adequada</v>
          </cell>
          <cell r="G7">
            <v>44.843218644349882</v>
          </cell>
          <cell r="H7">
            <v>43.871269031170733</v>
          </cell>
          <cell r="I7">
            <v>43.989987750971927</v>
          </cell>
          <cell r="J7">
            <v>43.207245554561347</v>
          </cell>
          <cell r="K7">
            <v>47.996846516763057</v>
          </cell>
          <cell r="M7" t="str">
            <v>ENCARGO POLÍTICO</v>
          </cell>
          <cell r="N7" t="str">
            <v>Superficie de las Bibliotecas públicas por cada 1.000 habitantes</v>
          </cell>
          <cell r="O7" t="str">
            <v>Disponer de una estructura de servicios culturales adecuada</v>
          </cell>
          <cell r="P7" t="str">
            <v>POLICY/STRETEGIC GOALS</v>
          </cell>
          <cell r="T7" t="str">
            <v>V86083</v>
          </cell>
          <cell r="U7" t="str">
            <v>V86076</v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>
            <v>90842</v>
          </cell>
          <cell r="AF7" t="str">
            <v>BIB</v>
          </cell>
          <cell r="AH7" t="str">
            <v>Superfície de les Biblioteques públiques per cada 1.000 habitants</v>
          </cell>
          <cell r="AI7" t="str">
            <v>GEN</v>
          </cell>
          <cell r="AJ7" t="str">
            <v>General</v>
          </cell>
        </row>
        <row r="8">
          <cell r="B8">
            <v>3</v>
          </cell>
          <cell r="C8">
            <v>90847</v>
          </cell>
          <cell r="D8" t="str">
            <v>ENCÀRREC POLÍTIC</v>
          </cell>
          <cell r="E8" t="str">
            <v>Superfície dels CCP per cada 1.000 habitants</v>
          </cell>
          <cell r="F8" t="str">
            <v>Disposar d'una estructura de serveis culturals adequada</v>
          </cell>
          <cell r="G8">
            <v>44.769943756242007</v>
          </cell>
          <cell r="H8">
            <v>43.373926163031399</v>
          </cell>
          <cell r="I8">
            <v>47.736344775585827</v>
          </cell>
          <cell r="J8">
            <v>50.082797605489979</v>
          </cell>
          <cell r="K8">
            <v>52.743429542874217</v>
          </cell>
          <cell r="M8" t="str">
            <v>ENCARGO POLÍTICO</v>
          </cell>
          <cell r="N8" t="str">
            <v>Superficie de los CCP por cada 1.000 habitantes</v>
          </cell>
          <cell r="O8" t="str">
            <v>Disponer de una estructura de servicios culturales adecuada</v>
          </cell>
          <cell r="P8" t="str">
            <v>POLICY/STRETEGIC GOALS</v>
          </cell>
          <cell r="T8" t="str">
            <v>V86169</v>
          </cell>
          <cell r="U8" t="str">
            <v>V86076</v>
          </cell>
          <cell r="AE8">
            <v>90847</v>
          </cell>
          <cell r="AF8" t="str">
            <v>CCP</v>
          </cell>
          <cell r="AH8" t="str">
            <v>Superfície dels CCP per cada 1.000 habitants</v>
          </cell>
          <cell r="AI8" t="str">
            <v>BIB</v>
          </cell>
          <cell r="AJ8" t="str">
            <v>Biblioteques</v>
          </cell>
        </row>
        <row r="9">
          <cell r="B9">
            <v>4</v>
          </cell>
          <cell r="C9">
            <v>90852</v>
          </cell>
          <cell r="D9" t="str">
            <v>ENCÀRREC POLÍTIC</v>
          </cell>
          <cell r="E9" t="str">
            <v>Superfície dels Museus (incloses seus i extensions) per cada 1.000 habitants</v>
          </cell>
          <cell r="F9" t="str">
            <v>Disposar d'una estructura de serveis culturals adequada</v>
          </cell>
          <cell r="G9">
            <v>138.5853204397331</v>
          </cell>
          <cell r="H9">
            <v>137.2034911971308</v>
          </cell>
          <cell r="I9">
            <v>124.6531587825402</v>
          </cell>
          <cell r="J9">
            <v>132.67836262231651</v>
          </cell>
          <cell r="K9">
            <v>137.44407947444321</v>
          </cell>
          <cell r="M9" t="str">
            <v>ENCARGO POLÍTICO</v>
          </cell>
          <cell r="N9" t="str">
            <v>Superficie de los Museos (incluidas sedes y extensiones) por cada 1.000 habitantes</v>
          </cell>
          <cell r="O9" t="str">
            <v>Disponer de una estructura de servicios culturales adecuada</v>
          </cell>
          <cell r="P9" t="str">
            <v>POLICY/STRETEGIC GOALS</v>
          </cell>
          <cell r="T9" t="str">
            <v>V87867</v>
          </cell>
          <cell r="U9" t="str">
            <v>V86076</v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>
            <v>90852</v>
          </cell>
          <cell r="AF9" t="str">
            <v>MUS</v>
          </cell>
          <cell r="AH9" t="str">
            <v>Superfície dels Museus (incloses seus i extensions) per cada 1.000 habitants</v>
          </cell>
          <cell r="AI9" t="str">
            <v>CCP</v>
          </cell>
          <cell r="AJ9" t="str">
            <v>CCP</v>
          </cell>
        </row>
        <row r="10">
          <cell r="B10">
            <v>5</v>
          </cell>
          <cell r="C10">
            <v>90857</v>
          </cell>
          <cell r="D10" t="str">
            <v>ENCÀRREC POLÍTIC</v>
          </cell>
          <cell r="E10" t="str">
            <v>Metres lineals de capacitat del l'Arxiu municipal per cada 1.000 habitants</v>
          </cell>
          <cell r="F10" t="str">
            <v>Disposar d'una estructura de serveis culturals adequada</v>
          </cell>
          <cell r="G10">
            <v>36.189524326769188</v>
          </cell>
          <cell r="H10">
            <v>37.697000432960571</v>
          </cell>
          <cell r="I10">
            <v>36.211814234450003</v>
          </cell>
          <cell r="J10">
            <v>40.05189771114231</v>
          </cell>
          <cell r="K10">
            <v>43.801517628992258</v>
          </cell>
          <cell r="M10" t="str">
            <v>ENCARGO POLÍTICO</v>
          </cell>
          <cell r="N10" t="str">
            <v>Metros lineales de capacidad del Archivo municipal por cada 1.000 habitantes</v>
          </cell>
          <cell r="O10" t="str">
            <v>Disponer de una estructura de servicios culturales adecuada</v>
          </cell>
          <cell r="P10" t="str">
            <v>POLICY/STRETEGIC GOALS</v>
          </cell>
          <cell r="T10" t="str">
            <v>V86154</v>
          </cell>
          <cell r="U10" t="str">
            <v>V86076</v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>
            <v>90857</v>
          </cell>
          <cell r="AF10" t="str">
            <v>ARX</v>
          </cell>
          <cell r="AH10" t="str">
            <v>Metres lineals de capacitat del l'Arxiu municipal per cada 1.000 habitants</v>
          </cell>
          <cell r="AI10" t="str">
            <v>MUS</v>
          </cell>
          <cell r="AJ10" t="str">
            <v>Museus</v>
          </cell>
        </row>
        <row r="11">
          <cell r="B11">
            <v>6</v>
          </cell>
          <cell r="C11">
            <v>90862</v>
          </cell>
          <cell r="D11" t="str">
            <v>ENCÀRREC POLÍTIC</v>
          </cell>
          <cell r="E11" t="str">
            <v>Butaques en Espais escènics per cada 1.000 habitants</v>
          </cell>
          <cell r="F11" t="str">
            <v>Disposar d'una estructura de serveis culturals adequada</v>
          </cell>
          <cell r="G11">
            <v>9.472600239134314</v>
          </cell>
          <cell r="H11">
            <v>10.015307210934109</v>
          </cell>
          <cell r="I11">
            <v>10.18305994267943</v>
          </cell>
          <cell r="J11">
            <v>10.17017036573929</v>
          </cell>
          <cell r="K11">
            <v>10.52820429363288</v>
          </cell>
          <cell r="M11" t="str">
            <v>ENCARGO POLÍTICO</v>
          </cell>
          <cell r="N11" t="str">
            <v>Butacas en Espacios escénicos por cada 1.000 habitantes</v>
          </cell>
          <cell r="O11" t="str">
            <v>Disponer de una estructura de servicios culturales adecuada</v>
          </cell>
          <cell r="P11" t="str">
            <v>POLICY/STRETEGIC GOALS</v>
          </cell>
          <cell r="T11" t="str">
            <v>V86107</v>
          </cell>
          <cell r="U11" t="str">
            <v>V86076</v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>
            <v>90862</v>
          </cell>
          <cell r="AF11" t="str">
            <v>ESC</v>
          </cell>
          <cell r="AH11" t="str">
            <v>Butaques en Espais escènics per cada 1.000 habitants</v>
          </cell>
          <cell r="AI11" t="str">
            <v>ARX</v>
          </cell>
          <cell r="AJ11" t="str">
            <v>Arxius</v>
          </cell>
        </row>
        <row r="12">
          <cell r="B12">
            <v>7</v>
          </cell>
          <cell r="C12">
            <v>90867</v>
          </cell>
          <cell r="D12" t="str">
            <v>ENCÀRREC POLÍTIC</v>
          </cell>
          <cell r="E12" t="str">
            <v>Superfície de Centres d'art per cada 1.000 habitants</v>
          </cell>
          <cell r="F12" t="str">
            <v>Disposar d'una estructura de serveis culturals adequada</v>
          </cell>
          <cell r="G12">
            <v>7.3712060997216629</v>
          </cell>
          <cell r="H12">
            <v>8.2839615235964441</v>
          </cell>
          <cell r="I12">
            <v>7.6918372360513088</v>
          </cell>
          <cell r="J12">
            <v>7.1754517210625659</v>
          </cell>
          <cell r="K12">
            <v>6.9684811036355274</v>
          </cell>
          <cell r="M12" t="str">
            <v>ENCARGO POLÍTICO</v>
          </cell>
          <cell r="N12" t="str">
            <v>Superficie de Centros de arte por cada 1.000 habitantes</v>
          </cell>
          <cell r="O12" t="str">
            <v>Disponer de una estructura de servicios culturales adecuada</v>
          </cell>
          <cell r="P12" t="str">
            <v>POLICY/STRETEGIC GOALS</v>
          </cell>
          <cell r="T12" t="str">
            <v>V86190</v>
          </cell>
          <cell r="U12" t="str">
            <v>V86076</v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>
            <v>90867</v>
          </cell>
          <cell r="AF12" t="str">
            <v>CAR</v>
          </cell>
          <cell r="AH12" t="str">
            <v>Superfície de Centres d'art per cada 1.000 habitants</v>
          </cell>
          <cell r="AI12" t="str">
            <v>ESC</v>
          </cell>
          <cell r="AJ12" t="str">
            <v>Espais escènics</v>
          </cell>
        </row>
        <row r="13">
          <cell r="B13">
            <v>8</v>
          </cell>
          <cell r="C13">
            <v>90872</v>
          </cell>
          <cell r="D13" t="str">
            <v>ENCÀRREC POLÍTIC</v>
          </cell>
          <cell r="E13" t="str">
            <v>Superfície d'Espais de creació per cada 1.000 habitants</v>
          </cell>
          <cell r="F13" t="str">
            <v>Disposar d'una estructura de serveis culturals adequada</v>
          </cell>
          <cell r="G13">
            <v>15.77729788466862</v>
          </cell>
          <cell r="H13">
            <v>19.837206415833091</v>
          </cell>
          <cell r="I13">
            <v>19.60320697865161</v>
          </cell>
          <cell r="J13">
            <v>21.408407961738611</v>
          </cell>
          <cell r="K13">
            <v>18.76967275567414</v>
          </cell>
          <cell r="M13" t="str">
            <v>ENCARGO POLÍTICO</v>
          </cell>
          <cell r="N13" t="str">
            <v>Superficie de Espacios de creación por cada 1.000 habitantes</v>
          </cell>
          <cell r="O13" t="str">
            <v>Disponer de una estructura de servicios culturales adecuada</v>
          </cell>
          <cell r="P13" t="str">
            <v>POLICY/STRETEGIC GOALS</v>
          </cell>
          <cell r="T13" t="str">
            <v>V86205</v>
          </cell>
          <cell r="U13" t="str">
            <v>V86076</v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>
            <v>90872</v>
          </cell>
          <cell r="AF13" t="str">
            <v>ECR</v>
          </cell>
          <cell r="AH13" t="str">
            <v>Superfície d'Espais de creació per cada 1.000 habitants</v>
          </cell>
          <cell r="AI13" t="str">
            <v>CAR</v>
          </cell>
          <cell r="AJ13" t="str">
            <v>Centres d'art</v>
          </cell>
        </row>
        <row r="14">
          <cell r="B14">
            <v>9</v>
          </cell>
          <cell r="C14">
            <v>90907</v>
          </cell>
          <cell r="D14" t="str">
            <v>ENCÀRREC POLÍTIC</v>
          </cell>
          <cell r="E14" t="str">
            <v>Fons documental a les Biblioteques públiques per habitant</v>
          </cell>
          <cell r="F14" t="str">
            <v>Proporcionar recursos culturals a la ciutadania</v>
          </cell>
          <cell r="G14">
            <v>1.488247670574091</v>
          </cell>
          <cell r="H14">
            <v>1.540511538420223</v>
          </cell>
          <cell r="I14">
            <v>1.4844148835126241</v>
          </cell>
          <cell r="J14">
            <v>1.4652150718223309</v>
          </cell>
          <cell r="K14">
            <v>1.5083179909358571</v>
          </cell>
          <cell r="M14" t="str">
            <v>ENCARGO POLÍTICO</v>
          </cell>
          <cell r="N14" t="str">
            <v>Fondo documental en las Bibliotecas públicas por habitante</v>
          </cell>
          <cell r="O14" t="str">
            <v>Proporcionar recursos culturales a la ciudadanía</v>
          </cell>
          <cell r="P14" t="str">
            <v>POLICY/STRETEGIC GOALS</v>
          </cell>
          <cell r="T14" t="str">
            <v>V86085</v>
          </cell>
          <cell r="U14" t="str">
            <v>V86076</v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>
            <v>90907</v>
          </cell>
          <cell r="AF14" t="str">
            <v>BIB</v>
          </cell>
          <cell r="AH14" t="str">
            <v>Fons documental a les Biblioteques públiques per habitant</v>
          </cell>
          <cell r="AI14" t="str">
            <v>ECR</v>
          </cell>
          <cell r="AJ14" t="str">
            <v>Espais de creació</v>
          </cell>
        </row>
        <row r="15">
          <cell r="B15">
            <v>10</v>
          </cell>
          <cell r="C15">
            <v>90912</v>
          </cell>
          <cell r="D15" t="str">
            <v>ENCÀRREC POLÍTIC</v>
          </cell>
          <cell r="E15" t="str">
            <v>% d'objectes exposats a l'exposició permanent del Museu sobre el total d'objectes registrats</v>
          </cell>
          <cell r="F15" t="str">
            <v>Proporcionar recursos culturals a la ciutadania</v>
          </cell>
          <cell r="G15">
            <v>5.9784886157284536</v>
          </cell>
          <cell r="H15">
            <v>5.4423304280107336</v>
          </cell>
          <cell r="I15">
            <v>6.7829236622092628</v>
          </cell>
          <cell r="J15">
            <v>5.8221768269136289</v>
          </cell>
          <cell r="K15">
            <v>5.5406042329359391</v>
          </cell>
          <cell r="M15" t="str">
            <v>ENCARGO POLÍTICO</v>
          </cell>
          <cell r="N15" t="str">
            <v>% de objetos expuestos en la exposición permanente del Museo sobre el total de objetos registrados</v>
          </cell>
          <cell r="O15" t="str">
            <v>Proporcionar recursos culturales a la ciudadanía</v>
          </cell>
          <cell r="P15" t="str">
            <v>POLICY/STRETEGIC GOALS</v>
          </cell>
          <cell r="T15" t="str">
            <v>V89173</v>
          </cell>
          <cell r="U15" t="str">
            <v>V88774</v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>
            <v>90912</v>
          </cell>
          <cell r="AF15" t="str">
            <v>MUS</v>
          </cell>
          <cell r="AH15" t="str">
            <v>% d'objectes exposats a l'exposició permanent del Museu sobre el total d'objectes registrats</v>
          </cell>
          <cell r="AI15" t="str">
            <v>CFE</v>
          </cell>
          <cell r="AJ15" t="str">
            <v>Cicle festiu</v>
          </cell>
        </row>
        <row r="16">
          <cell r="B16">
            <v>11</v>
          </cell>
          <cell r="C16">
            <v>90917</v>
          </cell>
          <cell r="D16" t="str">
            <v>ENCÀRREC POLÍTIC</v>
          </cell>
          <cell r="E16" t="str">
            <v>Metres lineals de documentació a l'Arxiu municipal per cada 1.000 habitants</v>
          </cell>
          <cell r="F16" t="str">
            <v>Proporcionar recursos culturals a la ciutadania</v>
          </cell>
          <cell r="G16">
            <v>28.58778418440442</v>
          </cell>
          <cell r="H16">
            <v>30.482204780909811</v>
          </cell>
          <cell r="I16">
            <v>29.629821245736309</v>
          </cell>
          <cell r="J16">
            <v>32.284264775953993</v>
          </cell>
          <cell r="K16">
            <v>37.072229855614893</v>
          </cell>
          <cell r="M16" t="str">
            <v>ENCARGO POLÍTICO</v>
          </cell>
          <cell r="N16" t="str">
            <v>Metros lineales de documentación en el Archivo municipal por cada 1.000 habitantes</v>
          </cell>
          <cell r="O16" t="str">
            <v>Proporcionar recursos culturales a la ciudadanía</v>
          </cell>
          <cell r="P16" t="str">
            <v>POLICY/STRETEGIC GOALS</v>
          </cell>
          <cell r="T16" t="str">
            <v>V86156</v>
          </cell>
          <cell r="U16" t="str">
            <v>V86076</v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>
            <v>90917</v>
          </cell>
          <cell r="AF16" t="str">
            <v>ARX</v>
          </cell>
          <cell r="AH16" t="str">
            <v>Metres lineals de documentació a l'Arxiu municipal per cada 1.000 habitants</v>
          </cell>
        </row>
        <row r="17">
          <cell r="B17">
            <v>12</v>
          </cell>
          <cell r="C17">
            <v>90922</v>
          </cell>
          <cell r="D17" t="str">
            <v>ENCÀRREC POLÍTIC</v>
          </cell>
          <cell r="E17" t="str">
            <v>Places ofertes en Espais escènics (aforament anual x nombre de funcions) per cada 1.000 habitants</v>
          </cell>
          <cell r="F17" t="str">
            <v>Proporcionar recursos culturals a la ciutadania</v>
          </cell>
          <cell r="G17">
            <v>415.86395866065141</v>
          </cell>
          <cell r="H17">
            <v>442.00333511844889</v>
          </cell>
          <cell r="I17">
            <v>167.01457405939391</v>
          </cell>
          <cell r="J17">
            <v>251.58301422319471</v>
          </cell>
          <cell r="K17">
            <v>389.84600332149699</v>
          </cell>
          <cell r="M17" t="str">
            <v>ENCARGO POLÍTICO</v>
          </cell>
          <cell r="N17" t="str">
            <v>Plazas ofrecidas en Espacios escénicos (aforo anual x número de funciones) por cada 1.000 habitantes</v>
          </cell>
          <cell r="O17" t="str">
            <v>Proporcionar recursos culturales a la ciudadanía</v>
          </cell>
          <cell r="P17" t="str">
            <v>POLICY/STRETEGIC GOALS</v>
          </cell>
          <cell r="T17" t="str">
            <v>V86114</v>
          </cell>
          <cell r="U17" t="str">
            <v>V86076</v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>
            <v>90922</v>
          </cell>
          <cell r="AF17" t="str">
            <v>ESC</v>
          </cell>
          <cell r="AH17" t="str">
            <v>Places ofertes en Espais escènics (aforament anual x nombre de funcions) per cada 1.000 habitants</v>
          </cell>
        </row>
        <row r="18">
          <cell r="B18">
            <v>13</v>
          </cell>
          <cell r="C18">
            <v>90977</v>
          </cell>
          <cell r="D18" t="str">
            <v>ENCÀRREC POLÍTIC</v>
          </cell>
          <cell r="E18" t="str">
            <v>% d'espai d'emmagatzamatge del Museu disponible</v>
          </cell>
          <cell r="F18" t="str">
            <v>Gestionar la ocupació dels espais culturals</v>
          </cell>
          <cell r="G18">
            <v>2.454373522234905</v>
          </cell>
          <cell r="H18">
            <v>2.7619120668465689</v>
          </cell>
          <cell r="I18">
            <v>4.0547412529831233</v>
          </cell>
          <cell r="J18">
            <v>3.515429797495047</v>
          </cell>
          <cell r="K18">
            <v>2.9354047199950362</v>
          </cell>
          <cell r="M18" t="str">
            <v>ENCARGO POLÍTICO</v>
          </cell>
          <cell r="N18" t="str">
            <v>% de espacio de almacenamiento del Museo disponible</v>
          </cell>
          <cell r="O18" t="str">
            <v>Gestionar la ocupación de los espacios culturales</v>
          </cell>
          <cell r="P18" t="str">
            <v>POLICY/STRETEGIC GOALS</v>
          </cell>
          <cell r="T18" t="str">
            <v>V90810</v>
          </cell>
          <cell r="U18" t="str">
            <v>V90811</v>
          </cell>
          <cell r="V18" t="str">
            <v>V90810</v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>
            <v>90977</v>
          </cell>
          <cell r="AF18" t="str">
            <v>MUS</v>
          </cell>
          <cell r="AH18" t="str">
            <v>% d'espai d'emmagatzamatge del Museu disponible</v>
          </cell>
        </row>
        <row r="19">
          <cell r="B19">
            <v>14</v>
          </cell>
          <cell r="C19">
            <v>90982</v>
          </cell>
          <cell r="D19" t="str">
            <v>ENCÀRREC POLÍTIC</v>
          </cell>
          <cell r="E19" t="str">
            <v>% d'espai d'emmagatzematge de l'Arxiu municipal disponible</v>
          </cell>
          <cell r="F19" t="str">
            <v>Gestionar la ocupació dels espais culturals</v>
          </cell>
          <cell r="G19">
            <v>21.005360760549699</v>
          </cell>
          <cell r="H19">
            <v>19.138911768010239</v>
          </cell>
          <cell r="I19">
            <v>18.17636903276701</v>
          </cell>
          <cell r="J19">
            <v>19.393919836730699</v>
          </cell>
          <cell r="K19">
            <v>15.363138397111699</v>
          </cell>
          <cell r="M19" t="str">
            <v>ENCARGO POLÍTICO</v>
          </cell>
          <cell r="N19" t="str">
            <v>% de espacio de almacenamiento del Archivo municipal disponible</v>
          </cell>
          <cell r="O19" t="str">
            <v>Gestionar la ocupación de los espacios culturales</v>
          </cell>
          <cell r="P19" t="str">
            <v>POLICY/STRETEGIC GOALS</v>
          </cell>
          <cell r="T19" t="str">
            <v>V86154</v>
          </cell>
          <cell r="U19" t="str">
            <v>V86156</v>
          </cell>
          <cell r="V19" t="str">
            <v>V86154</v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>
            <v>90982</v>
          </cell>
          <cell r="AF19" t="str">
            <v>ARX</v>
          </cell>
          <cell r="AH19" t="str">
            <v>% d'espai d'emmagatzematge de l'Arxiu municipal disponible</v>
          </cell>
        </row>
        <row r="20">
          <cell r="B20">
            <v>15</v>
          </cell>
          <cell r="C20">
            <v>90987</v>
          </cell>
          <cell r="D20" t="str">
            <v>ENCÀRREC POLÍTIC</v>
          </cell>
          <cell r="E20" t="str">
            <v>% d'assistents als Espais escènics sobre l'aforament</v>
          </cell>
          <cell r="F20" t="str">
            <v>Gestionar la ocupació dels espais culturals</v>
          </cell>
          <cell r="G20">
            <v>75.786401626146414</v>
          </cell>
          <cell r="H20">
            <v>79.525094775592223</v>
          </cell>
          <cell r="I20">
            <v>73.317190434602267</v>
          </cell>
          <cell r="J20">
            <v>66.556328033843215</v>
          </cell>
          <cell r="K20">
            <v>67.094050946620342</v>
          </cell>
          <cell r="M20" t="str">
            <v>ENCARGO POLÍTICO</v>
          </cell>
          <cell r="N20" t="str">
            <v>% de asistentes en los Espacios escénicos sobre el aforo</v>
          </cell>
          <cell r="O20" t="str">
            <v>Gestionar la ocupación de los espacios culturales</v>
          </cell>
          <cell r="P20" t="str">
            <v>POLICY/STRETEGIC GOALS</v>
          </cell>
          <cell r="T20" t="str">
            <v>V86113</v>
          </cell>
          <cell r="U20" t="str">
            <v>V86114</v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>
            <v>90987</v>
          </cell>
          <cell r="AF20" t="str">
            <v>ESC</v>
          </cell>
          <cell r="AH20" t="str">
            <v>% d'assistents als Espais escènics sobre l'aforament</v>
          </cell>
        </row>
        <row r="21">
          <cell r="B21">
            <v>16</v>
          </cell>
          <cell r="C21">
            <v>86281</v>
          </cell>
          <cell r="D21" t="str">
            <v>ENCÀRREC POLÍTIC</v>
          </cell>
          <cell r="E21" t="str">
            <v>Nombre total de funcions d'arts escèniques i música i projeccions audiovisuals per 10.000 habitants</v>
          </cell>
          <cell r="F21" t="str">
            <v>Oferir una intensa programació cultural municipal</v>
          </cell>
          <cell r="G21">
            <v>30.727804315803329</v>
          </cell>
          <cell r="H21">
            <v>32.271505809492957</v>
          </cell>
          <cell r="I21">
            <v>11.31389172295307</v>
          </cell>
          <cell r="J21">
            <v>13.61458218663174</v>
          </cell>
          <cell r="K21">
            <v>23.434963548891709</v>
          </cell>
          <cell r="M21" t="str">
            <v>ENCARGO POLÍTICO</v>
          </cell>
          <cell r="N21" t="str">
            <v>Número total de funciones de artes escénicas , música y proyecciones audiovisuales por 10.000 habitantes</v>
          </cell>
          <cell r="O21" t="str">
            <v>Ofrecer una intensa programación cultural municipal</v>
          </cell>
          <cell r="P21" t="str">
            <v>POLICY/STRETEGIC GOALS</v>
          </cell>
          <cell r="T21" t="str">
            <v>V86054</v>
          </cell>
          <cell r="U21" t="str">
            <v>V86076</v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>
            <v>86281</v>
          </cell>
          <cell r="AF21" t="str">
            <v>GEN</v>
          </cell>
          <cell r="AH21" t="str">
            <v>Nombre total de funcions d'arts escèniques i música i projeccions audiovisuals per 10.000 habitants</v>
          </cell>
        </row>
        <row r="22">
          <cell r="B22">
            <v>17</v>
          </cell>
          <cell r="C22">
            <v>86286</v>
          </cell>
          <cell r="D22" t="str">
            <v>ENCÀRREC POLÍTIC</v>
          </cell>
          <cell r="E22" t="str">
            <v>Nombre total d'exposicions temporals d'organització municipal per cada 10.000 habitants</v>
          </cell>
          <cell r="F22" t="str">
            <v>Oferir una intensa programació cultural municipal</v>
          </cell>
          <cell r="G22">
            <v>4.6203489108645268</v>
          </cell>
          <cell r="H22">
            <v>5.0544369645561851</v>
          </cell>
          <cell r="I22">
            <v>2.0631707663798782</v>
          </cell>
          <cell r="J22">
            <v>2.9543737433326651</v>
          </cell>
          <cell r="K22">
            <v>3.9592354754244901</v>
          </cell>
          <cell r="M22" t="str">
            <v>ENCARGO POLÍTICO</v>
          </cell>
          <cell r="N22" t="str">
            <v>Número total de exposiciones temporales de organización municipal por cada 10.000 habitantes</v>
          </cell>
          <cell r="O22" t="str">
            <v>Ofrecer una intensa programación cultural municipal</v>
          </cell>
          <cell r="P22" t="str">
            <v>POLICY/STRETEGIC GOALS</v>
          </cell>
          <cell r="T22" t="str">
            <v>V86055</v>
          </cell>
          <cell r="U22" t="str">
            <v>V86076</v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>
            <v>86286</v>
          </cell>
          <cell r="AF22" t="str">
            <v>GEN</v>
          </cell>
          <cell r="AH22" t="str">
            <v>Nombre total d'exposicions temporals d'organització municipal per cada 10.000 habitants</v>
          </cell>
        </row>
        <row r="23">
          <cell r="B23">
            <v>18</v>
          </cell>
          <cell r="C23">
            <v>90932</v>
          </cell>
          <cell r="D23" t="str">
            <v>ENCÀRREC POLÍTIC</v>
          </cell>
          <cell r="E23" t="str">
            <v>% de dies de l'any amb activitats relacionades amb el Cicle festiu</v>
          </cell>
          <cell r="F23" t="str">
            <v>Oferir una intensa programació cultural municipal</v>
          </cell>
          <cell r="G23">
            <v>9.2403486924034866</v>
          </cell>
          <cell r="H23">
            <v>10.30658838878017</v>
          </cell>
          <cell r="I23">
            <v>6.859462201927955</v>
          </cell>
          <cell r="J23">
            <v>9.0981735159817347</v>
          </cell>
          <cell r="K23">
            <v>10.39206424185168</v>
          </cell>
          <cell r="M23" t="str">
            <v>ENCARGO POLÍTICO</v>
          </cell>
          <cell r="N23" t="str">
            <v>% de días del año con actividades relacionadas con el Ciclo festivo</v>
          </cell>
          <cell r="O23" t="str">
            <v>Ofrecer una intensa programación cultural municipal</v>
          </cell>
          <cell r="P23" t="str">
            <v>POLICY/STRETEGIC GOALS</v>
          </cell>
          <cell r="T23" t="str">
            <v>V86226</v>
          </cell>
          <cell r="U23" t="str">
            <v>V91360</v>
          </cell>
          <cell r="AE23">
            <v>90932</v>
          </cell>
          <cell r="AF23" t="str">
            <v>CFE</v>
          </cell>
          <cell r="AH23" t="str">
            <v>% de dies de l'any amb activitats relacionades amb el Cicle festiu</v>
          </cell>
        </row>
        <row r="24">
          <cell r="B24">
            <v>19</v>
          </cell>
          <cell r="C24">
            <v>90992</v>
          </cell>
          <cell r="D24" t="str">
            <v>ENCÀRREC POLÍTIC</v>
          </cell>
          <cell r="E24" t="str">
            <v>% d'activitats d'iniciativa pròpia sobre el total d'activitats realitzades als CCP</v>
          </cell>
          <cell r="F24" t="str">
            <v>Participar en la producció de l'oferta cultural del municipi</v>
          </cell>
          <cell r="G24">
            <v>42.309859154929583</v>
          </cell>
          <cell r="H24">
            <v>45.972054510953939</v>
          </cell>
          <cell r="I24">
            <v>37.977498691784398</v>
          </cell>
          <cell r="J24">
            <v>47.736520854526958</v>
          </cell>
          <cell r="K24">
            <v>48.846729119105717</v>
          </cell>
          <cell r="M24" t="str">
            <v>ENCARGO POLÍTICO</v>
          </cell>
          <cell r="N24" t="str">
            <v>% de actividades de iniciativa propia sobre el total de actividades realizadas en los CCP</v>
          </cell>
          <cell r="O24" t="str">
            <v>Participar en la producción de la oferta cultural del municipio</v>
          </cell>
          <cell r="P24" t="str">
            <v>POLICY/STRETEGIC GOALS</v>
          </cell>
          <cell r="T24" t="str">
            <v>V90813</v>
          </cell>
          <cell r="U24" t="str">
            <v>V90814</v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>
            <v>90992</v>
          </cell>
          <cell r="AF24" t="str">
            <v>CCP</v>
          </cell>
          <cell r="AH24" t="str">
            <v>% d'activitats d'iniciativa pròpia sobre el total d'activitats realitzades als CCP</v>
          </cell>
        </row>
        <row r="25">
          <cell r="B25">
            <v>20</v>
          </cell>
          <cell r="C25">
            <v>90997</v>
          </cell>
          <cell r="D25" t="str">
            <v>ENCÀRREC POLÍTIC</v>
          </cell>
          <cell r="E25" t="str">
            <v>% d'exposicions temporals de producció pròpia o coproduïdes s/total d'exposicions temporals del Museu</v>
          </cell>
          <cell r="F25" t="str">
            <v>Participar en la producció de l'oferta cultural del municipi</v>
          </cell>
          <cell r="G25">
            <v>64.80446927374301</v>
          </cell>
          <cell r="H25">
            <v>50.354609929078023</v>
          </cell>
          <cell r="I25">
            <v>54.054054054054063</v>
          </cell>
          <cell r="J25">
            <v>54.411764705882362</v>
          </cell>
          <cell r="K25">
            <v>52.222222222222221</v>
          </cell>
          <cell r="M25" t="str">
            <v>ENCARGO POLÍTICO</v>
          </cell>
          <cell r="N25" t="str">
            <v>% de exposiciones temporales de producción propia o coproducidas s/total de exposiciones temporales del Museo</v>
          </cell>
          <cell r="O25" t="str">
            <v>Participar en la producción de la oferta cultural del municipio</v>
          </cell>
          <cell r="P25" t="str">
            <v>POLICY/STRETEGIC GOALS</v>
          </cell>
          <cell r="T25" t="str">
            <v>V89149</v>
          </cell>
          <cell r="U25" t="str">
            <v>V88778</v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>
            <v>90997</v>
          </cell>
          <cell r="AF25" t="str">
            <v>MUS</v>
          </cell>
          <cell r="AH25" t="str">
            <v>% d'exposicions temporals de producció pròpia o coproduïdes s/total d'exposicions temporals del Museu</v>
          </cell>
        </row>
        <row r="26">
          <cell r="B26">
            <v>21</v>
          </cell>
          <cell r="C26">
            <v>91002</v>
          </cell>
          <cell r="D26" t="str">
            <v>ENCÀRREC POLÍTIC</v>
          </cell>
          <cell r="E26" t="str">
            <v>% de funcions professionals produïdes amb participació de l'Espai escènic s/total de funcions d'iniciativa municipal</v>
          </cell>
          <cell r="F26" t="str">
            <v>Participar en la producció de l'oferta cultural del municipi</v>
          </cell>
          <cell r="G26">
            <v>17.0223841749089</v>
          </cell>
          <cell r="H26">
            <v>12.796208530805689</v>
          </cell>
          <cell r="I26">
            <v>13.81886087768441</v>
          </cell>
          <cell r="J26">
            <v>14.7008547008547</v>
          </cell>
          <cell r="K26">
            <v>18.468468468468469</v>
          </cell>
          <cell r="M26" t="str">
            <v>ENCARGO POLÍTICO</v>
          </cell>
          <cell r="N26" t="str">
            <v>% de funciones profesionales producidas con participación del Espacio escénico s/total de funciones de iniciativa municipal</v>
          </cell>
          <cell r="O26" t="str">
            <v>Participar en la producción de la oferta cultural del municipio</v>
          </cell>
          <cell r="P26" t="str">
            <v>POLICY/STRETEGIC GOALS</v>
          </cell>
          <cell r="T26" t="str">
            <v>V90806</v>
          </cell>
          <cell r="U26" t="str">
            <v>V90807</v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>
            <v>91002</v>
          </cell>
          <cell r="AF26" t="str">
            <v>ESC</v>
          </cell>
          <cell r="AH26" t="str">
            <v>% de funcions professionals produïdes amb participació de l'Espai escènic s/total de funcions d'iniciativa municipal</v>
          </cell>
        </row>
        <row r="27">
          <cell r="B27">
            <v>22</v>
          </cell>
          <cell r="C27">
            <v>91007</v>
          </cell>
          <cell r="D27" t="str">
            <v>ENCÀRREC POLÍTIC</v>
          </cell>
          <cell r="E27" t="str">
            <v>% d'exposicions de producció pròpia o coproduïdes s/total d'exposicions temporals als Centres d'art</v>
          </cell>
          <cell r="F27" t="str">
            <v>Participar en la producció de l'oferta cultural del municipi</v>
          </cell>
          <cell r="G27">
            <v>66.938775510204081</v>
          </cell>
          <cell r="H27">
            <v>64</v>
          </cell>
          <cell r="I27">
            <v>59.756097560975611</v>
          </cell>
          <cell r="J27">
            <v>71.129707112970706</v>
          </cell>
          <cell r="K27">
            <v>65.94202898550725</v>
          </cell>
          <cell r="M27" t="str">
            <v>ENCARGO POLÍTICO</v>
          </cell>
          <cell r="N27" t="str">
            <v>% de exposiciones de producción propia o coproducidas s/total de exposiciones temporales en los Centros de arte</v>
          </cell>
          <cell r="O27" t="str">
            <v>Participar en la producción de la oferta cultural del municipio</v>
          </cell>
          <cell r="P27" t="str">
            <v>POLICY/STRETEGIC GOALS</v>
          </cell>
          <cell r="T27" t="str">
            <v>V86192</v>
          </cell>
          <cell r="U27" t="str">
            <v>V86191</v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>
            <v>91007</v>
          </cell>
          <cell r="AF27" t="str">
            <v>CAR</v>
          </cell>
          <cell r="AH27" t="str">
            <v>% d'exposicions de producció pròpia o coproduïdes s/total d'exposicions temporals als Centres d'art</v>
          </cell>
        </row>
        <row r="28">
          <cell r="B28">
            <v>23</v>
          </cell>
          <cell r="C28">
            <v>90937</v>
          </cell>
          <cell r="D28" t="str">
            <v>ENCÀRREC POLÍTIC</v>
          </cell>
          <cell r="E28" t="str">
            <v>Total d'activitats culturals al municipi per cada 10.000 habitants</v>
          </cell>
          <cell r="F28" t="str">
            <v>Fomentar la realització d'activitats culturals al municipì</v>
          </cell>
          <cell r="G28">
            <v>193.27465987028239</v>
          </cell>
          <cell r="H28">
            <v>184.38518201909491</v>
          </cell>
          <cell r="I28">
            <v>75.659329121777048</v>
          </cell>
          <cell r="J28">
            <v>119.66154543855041</v>
          </cell>
          <cell r="K28">
            <v>157.83393136481891</v>
          </cell>
          <cell r="M28" t="str">
            <v>ENCARGO POLÍTICO</v>
          </cell>
          <cell r="N28" t="str">
            <v>Total de actividades culturales en el municipio por cada 10.000 habitantes</v>
          </cell>
          <cell r="O28" t="str">
            <v>Fomentar la realización de actividades culturales en el municipio</v>
          </cell>
          <cell r="P28" t="str">
            <v>POLICY/STRETEGIC GOALS</v>
          </cell>
          <cell r="T28" t="str">
            <v>V90795</v>
          </cell>
          <cell r="U28" t="str">
            <v>V86076</v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>
            <v>90937</v>
          </cell>
          <cell r="AF28" t="str">
            <v>GEN</v>
          </cell>
          <cell r="AH28" t="str">
            <v>Total d'activitats culturals al municipi per cada 10.000 habitants</v>
          </cell>
        </row>
        <row r="29">
          <cell r="B29">
            <v>24</v>
          </cell>
          <cell r="C29">
            <v>90942</v>
          </cell>
          <cell r="D29" t="str">
            <v>ENCÀRREC POLÍTIC</v>
          </cell>
          <cell r="E29" t="str">
            <v>Activitats de dinamització cultural a les Biblioteques públiques per cada 10.000 habitants</v>
          </cell>
          <cell r="F29" t="str">
            <v>Fomentar la realització d'activitats culturals al municipì</v>
          </cell>
          <cell r="G29">
            <v>63.865145429208063</v>
          </cell>
          <cell r="H29">
            <v>65.888599983151877</v>
          </cell>
          <cell r="I29">
            <v>23.340667653801621</v>
          </cell>
          <cell r="J29">
            <v>46.771311713715541</v>
          </cell>
          <cell r="K29">
            <v>56.407973831859771</v>
          </cell>
          <cell r="M29" t="str">
            <v>ENCARGO POLÍTICO</v>
          </cell>
          <cell r="N29" t="str">
            <v>Actividades de dinamización cultural en las Bibliotecas públicas por cada 10.000 habitantes</v>
          </cell>
          <cell r="O29" t="str">
            <v>Fomentar la realización de actividades culturales en el municipio</v>
          </cell>
          <cell r="P29" t="str">
            <v>POLICY/STRETEGIC GOALS</v>
          </cell>
          <cell r="T29" t="str">
            <v>V86091</v>
          </cell>
          <cell r="U29" t="str">
            <v>V86076</v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>
            <v>90942</v>
          </cell>
          <cell r="AF29" t="str">
            <v>BIB</v>
          </cell>
          <cell r="AH29" t="str">
            <v>Activitats de dinamització cultural a les Biblioteques públiques per cada 10.000 habitants</v>
          </cell>
        </row>
        <row r="30">
          <cell r="B30">
            <v>25</v>
          </cell>
          <cell r="C30">
            <v>90947</v>
          </cell>
          <cell r="D30" t="str">
            <v>ENCÀRREC POLÍTIC</v>
          </cell>
          <cell r="E30" t="str">
            <v>Activitats realitzades al CCP per cada 10.000 habitants</v>
          </cell>
          <cell r="F30" t="str">
            <v>Fomentar la realització d'activitats culturals al municipì</v>
          </cell>
          <cell r="G30">
            <v>73.57776003390795</v>
          </cell>
          <cell r="H30">
            <v>68.801486881193114</v>
          </cell>
          <cell r="I30">
            <v>35.815541527333252</v>
          </cell>
          <cell r="J30">
            <v>44.343372430759999</v>
          </cell>
          <cell r="K30">
            <v>62.059333678733132</v>
          </cell>
          <cell r="M30" t="str">
            <v>ENCARGO POLÍTICO</v>
          </cell>
          <cell r="N30" t="str">
            <v>Actividades realizadas en los CCP por cada 10.000 habitantes</v>
          </cell>
          <cell r="O30" t="str">
            <v>Fomentar la realización de actividades culturales en el municipio</v>
          </cell>
          <cell r="P30" t="str">
            <v>POLICY/STRETEGIC GOALS</v>
          </cell>
          <cell r="T30" t="str">
            <v>V90814</v>
          </cell>
          <cell r="U30" t="str">
            <v>V86076</v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>
            <v>90947</v>
          </cell>
          <cell r="AF30" t="str">
            <v>CCP</v>
          </cell>
          <cell r="AH30" t="str">
            <v>Activitats realitzades al CCP per cada 10.000 habitants</v>
          </cell>
        </row>
        <row r="31">
          <cell r="B31">
            <v>26</v>
          </cell>
          <cell r="C31">
            <v>90952</v>
          </cell>
          <cell r="D31" t="str">
            <v>ENCÀRREC POLÍTIC</v>
          </cell>
          <cell r="E31" t="str">
            <v>Activitats realitzades al Museu (pròpies o alienes) per cada 10.000 habitants</v>
          </cell>
          <cell r="F31" t="str">
            <v>Fomentar la realització d'activitats culturals al municipì</v>
          </cell>
          <cell r="G31">
            <v>28.244358209679969</v>
          </cell>
          <cell r="H31">
            <v>15.38336599497295</v>
          </cell>
          <cell r="I31">
            <v>6.5426450344194986</v>
          </cell>
          <cell r="J31">
            <v>13.450015859130939</v>
          </cell>
          <cell r="K31">
            <v>14.684675344260439</v>
          </cell>
          <cell r="M31" t="str">
            <v>ENCARGO POLÍTICO</v>
          </cell>
          <cell r="N31" t="str">
            <v>Actividades realizadas en el Museo (propias o ajenas) por cada 10.000 habitantes</v>
          </cell>
          <cell r="O31" t="str">
            <v>Fomentar la realización de actividades culturales en el municipio</v>
          </cell>
          <cell r="P31" t="str">
            <v>POLICY/STRETEGIC GOALS</v>
          </cell>
          <cell r="T31" t="str">
            <v>V88781</v>
          </cell>
          <cell r="U31" t="str">
            <v>V89150</v>
          </cell>
          <cell r="V31" t="str">
            <v>V86076</v>
          </cell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 t="str">
            <v/>
          </cell>
          <cell r="AE31">
            <v>90952</v>
          </cell>
          <cell r="AF31" t="str">
            <v>MUS</v>
          </cell>
          <cell r="AH31" t="str">
            <v>Activitats realitzades al Museu (pròpies o alienes) per cada 10.000 habitants</v>
          </cell>
        </row>
        <row r="32">
          <cell r="B32">
            <v>27</v>
          </cell>
          <cell r="C32">
            <v>90957</v>
          </cell>
          <cell r="D32" t="str">
            <v>ENCÀRREC POLÍTIC</v>
          </cell>
          <cell r="E32" t="str">
            <v>Activitats realitzades al Centre d'art per 10.000 habitants</v>
          </cell>
          <cell r="F32" t="str">
            <v>Fomentar la realització d'activitats culturals al municipì</v>
          </cell>
          <cell r="G32">
            <v>5.219909648739967</v>
          </cell>
          <cell r="H32">
            <v>5.7373723794731699</v>
          </cell>
          <cell r="I32">
            <v>2.5233585902836682</v>
          </cell>
          <cell r="J32">
            <v>4.1228908997965004</v>
          </cell>
          <cell r="K32">
            <v>4.2336719069086621</v>
          </cell>
          <cell r="M32" t="str">
            <v>ENCARGO POLÍTICO</v>
          </cell>
          <cell r="N32" t="str">
            <v>Actividades realizadas en el Centro de arte por 10.000 habitantes</v>
          </cell>
          <cell r="O32" t="str">
            <v>Fomentar la realización de actividades culturales en el municipio</v>
          </cell>
          <cell r="P32" t="str">
            <v>POLICY/STRETEGIC GOALS</v>
          </cell>
          <cell r="T32" t="str">
            <v>V88755</v>
          </cell>
          <cell r="U32" t="str">
            <v>V86076</v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str">
            <v/>
          </cell>
          <cell r="AE32">
            <v>90957</v>
          </cell>
          <cell r="AF32" t="str">
            <v>CAR</v>
          </cell>
          <cell r="AH32" t="str">
            <v>Activitats realitzades al Centre d'art per 10.000 habitants</v>
          </cell>
        </row>
        <row r="33">
          <cell r="B33">
            <v>28</v>
          </cell>
          <cell r="C33">
            <v>90962</v>
          </cell>
          <cell r="D33" t="str">
            <v>ENCÀRREC POLÍTIC</v>
          </cell>
          <cell r="E33" t="str">
            <v>Activitats incloses al Cicle festiu per cada 10.000 habitants</v>
          </cell>
          <cell r="F33" t="str">
            <v>Fomentar la realització d'activitats culturals al municipì</v>
          </cell>
          <cell r="G33">
            <v>23.573715679626002</v>
          </cell>
          <cell r="H33">
            <v>24.316704009570639</v>
          </cell>
          <cell r="I33">
            <v>6.7907758483144134</v>
          </cell>
          <cell r="J33">
            <v>10.588141379602501</v>
          </cell>
          <cell r="K33">
            <v>15.347471050486719</v>
          </cell>
          <cell r="M33" t="str">
            <v>ENCARGO POLÍTICO</v>
          </cell>
          <cell r="N33" t="str">
            <v>Actividades incluidas en el Ciclo festivo por cada 10.000 habitantes</v>
          </cell>
          <cell r="O33" t="str">
            <v>Fomentar la realización de actividades culturales en el municipio</v>
          </cell>
          <cell r="P33" t="str">
            <v>POLICY/STRETEGIC GOALS</v>
          </cell>
          <cell r="T33" t="str">
            <v>V86227</v>
          </cell>
          <cell r="U33" t="str">
            <v>V86076</v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 t="str">
            <v/>
          </cell>
          <cell r="AE33">
            <v>90962</v>
          </cell>
          <cell r="AF33" t="str">
            <v>CFE</v>
          </cell>
          <cell r="AH33" t="str">
            <v>Activitats incloses al Cicle festiu per cada 10.000 habitants</v>
          </cell>
        </row>
        <row r="34">
          <cell r="B34">
            <v>29</v>
          </cell>
          <cell r="C34">
            <v>90967</v>
          </cell>
          <cell r="D34" t="str">
            <v>ENCÀRREC POLÍTIC</v>
          </cell>
          <cell r="E34" t="str">
            <v>Activitats incloses als Festivals municipals per cada 10.000 habitants</v>
          </cell>
          <cell r="F34" t="str">
            <v>Fomentar la realització d'activitats culturals al municipì</v>
          </cell>
          <cell r="G34">
            <v>10.601311844383609</v>
          </cell>
          <cell r="H34">
            <v>12.54333695936252</v>
          </cell>
          <cell r="I34">
            <v>4.448762986770312</v>
          </cell>
          <cell r="J34">
            <v>8.8608099123417112</v>
          </cell>
          <cell r="K34">
            <v>12.92367200985694</v>
          </cell>
          <cell r="M34" t="str">
            <v>ENCARGO POLÍTICO</v>
          </cell>
          <cell r="N34" t="str">
            <v>Actividades incluidas en los Festivales municipales por cada 10.000 habitantes</v>
          </cell>
          <cell r="O34" t="str">
            <v>Fomentar la realización de actividades culturales en el municipio</v>
          </cell>
          <cell r="P34" t="str">
            <v>POLICY/STRETEGIC GOALS</v>
          </cell>
          <cell r="T34" t="str">
            <v>V90816</v>
          </cell>
          <cell r="U34" t="str">
            <v>V86076</v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 t="str">
            <v/>
          </cell>
          <cell r="AE34">
            <v>90967</v>
          </cell>
          <cell r="AF34" t="str">
            <v>CFE</v>
          </cell>
          <cell r="AH34" t="str">
            <v>Activitats incloses als Festivals municipals per cada 10.000 habitants</v>
          </cell>
        </row>
        <row r="35">
          <cell r="B35">
            <v>30</v>
          </cell>
          <cell r="C35">
            <v>90972</v>
          </cell>
          <cell r="D35" t="str">
            <v>ENCÀRREC POLÍTIC</v>
          </cell>
          <cell r="E35" t="str">
            <v>Altres activitats culturals de l'Àrea de cultura per cada 10.000 habitants</v>
          </cell>
          <cell r="F35" t="str">
            <v>Fomentar la realització d'activitats culturals al municipì</v>
          </cell>
          <cell r="G35">
            <v>1.0366159505099479</v>
          </cell>
          <cell r="H35">
            <v>1.338092046522974</v>
          </cell>
          <cell r="I35">
            <v>0.83788336860658019</v>
          </cell>
          <cell r="J35">
            <v>1.096129111777884</v>
          </cell>
          <cell r="K35">
            <v>1.544038870210845</v>
          </cell>
          <cell r="M35" t="str">
            <v>ENCARGO POLÍTICO</v>
          </cell>
          <cell r="N35" t="str">
            <v>Otras actividades culturales del Área de cultura por cada 10.000 habitantes</v>
          </cell>
          <cell r="O35" t="str">
            <v>Fomentar la realización de actividades culturales en el municipio</v>
          </cell>
          <cell r="P35" t="str">
            <v>POLICY/STRETEGIC GOALS</v>
          </cell>
          <cell r="T35" t="str">
            <v>V90796</v>
          </cell>
          <cell r="U35" t="str">
            <v>V86076</v>
          </cell>
          <cell r="V35" t="str">
            <v/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 t="str">
            <v/>
          </cell>
          <cell r="AE35">
            <v>90972</v>
          </cell>
          <cell r="AF35" t="str">
            <v>GEN</v>
          </cell>
          <cell r="AH35" t="str">
            <v>Altres activitats culturals de l'Àrea de cultura per cada 10.000 habitants</v>
          </cell>
        </row>
        <row r="36">
          <cell r="B36">
            <v>31</v>
          </cell>
          <cell r="C36">
            <v>93860</v>
          </cell>
          <cell r="D36" t="str">
            <v>ENCÀRREC POLÍTIC</v>
          </cell>
          <cell r="E36" t="str">
            <v>Activitats No presencials organitzades pels CCP per cada 10.000 habitants</v>
          </cell>
          <cell r="F36" t="str">
            <v>Oferir una programació d'activitats no presencials</v>
          </cell>
          <cell r="G36" t="str">
            <v>-</v>
          </cell>
          <cell r="H36" t="str">
            <v>-</v>
          </cell>
          <cell r="I36">
            <v>6.658126682192484</v>
          </cell>
          <cell r="J36">
            <v>2.431170986942925</v>
          </cell>
          <cell r="K36">
            <v>5.926006965337418E-2</v>
          </cell>
          <cell r="M36" t="str">
            <v>ENCARGO POLÍTICO</v>
          </cell>
          <cell r="N36" t="str">
            <v>Actividades No presenciales organizadas por los CCP por cada 10.000 habitantes</v>
          </cell>
          <cell r="O36" t="str">
            <v>Ofrecer una programación de actividades no presenciales</v>
          </cell>
          <cell r="P36" t="str">
            <v>POLICY/STRETEGIC GOALS</v>
          </cell>
          <cell r="T36" t="str">
            <v>V93846</v>
          </cell>
          <cell r="U36" t="str">
            <v>V86076</v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/>
          </cell>
          <cell r="AE36">
            <v>93860</v>
          </cell>
          <cell r="AF36" t="str">
            <v>GEN</v>
          </cell>
          <cell r="AH36" t="str">
            <v>Activitats No presencials organitzades pels CCP per cada 10.000 habitants</v>
          </cell>
        </row>
        <row r="37">
          <cell r="B37">
            <v>32</v>
          </cell>
          <cell r="C37">
            <v>93865</v>
          </cell>
          <cell r="D37" t="str">
            <v>ENCÀRREC POLÍTIC</v>
          </cell>
          <cell r="E37" t="str">
            <v>Activitats No presencials realitzades al Museu i d’organització pròpia per cada 10.000 habitants</v>
          </cell>
          <cell r="F37" t="str">
            <v>Oferir una programació d'activitats no presencials</v>
          </cell>
          <cell r="G37" t="str">
            <v>-</v>
          </cell>
          <cell r="H37" t="str">
            <v>-</v>
          </cell>
          <cell r="I37">
            <v>1.6749709467820331</v>
          </cell>
          <cell r="J37">
            <v>0.93103355771066743</v>
          </cell>
          <cell r="K37">
            <v>0.66919894059209972</v>
          </cell>
          <cell r="M37" t="str">
            <v>ENCARGO POLÍTICO</v>
          </cell>
          <cell r="N37" t="str">
            <v>Actividades No presenciales realizadas en el Museo y de organización propia por cada 10.000 habitantes</v>
          </cell>
          <cell r="O37" t="str">
            <v>Ofrecer una programación de actividades no presenciales</v>
          </cell>
          <cell r="P37" t="str">
            <v>POLICY/STRETEGIC GOALS</v>
          </cell>
          <cell r="T37" t="str">
            <v>V93852</v>
          </cell>
          <cell r="U37" t="str">
            <v>V86076</v>
          </cell>
          <cell r="V37" t="str">
            <v/>
          </cell>
          <cell r="W37" t="str">
            <v/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 t="str">
            <v/>
          </cell>
          <cell r="AE37">
            <v>93865</v>
          </cell>
          <cell r="AF37" t="str">
            <v>GEN</v>
          </cell>
          <cell r="AH37" t="str">
            <v>Activitats No presencials realitzades al Museu i d’organització pròpia per cada 10.000 habitants</v>
          </cell>
        </row>
        <row r="38">
          <cell r="B38">
            <v>33</v>
          </cell>
          <cell r="C38">
            <v>93870</v>
          </cell>
          <cell r="D38" t="str">
            <v>ENCÀRREC POLÍTIC</v>
          </cell>
          <cell r="E38" t="str">
            <v>Activitats No presencials incloses al Cicle festiu per cada 10.000 habitants</v>
          </cell>
          <cell r="F38" t="str">
            <v>Oferir una programació d'activitats no presencials</v>
          </cell>
          <cell r="G38" t="str">
            <v>-</v>
          </cell>
          <cell r="H38" t="str">
            <v>-</v>
          </cell>
          <cell r="I38">
            <v>2.1355416976328092</v>
          </cell>
          <cell r="J38">
            <v>0.47444340811119612</v>
          </cell>
          <cell r="K38">
            <v>4.6794036567979778E-2</v>
          </cell>
          <cell r="M38" t="str">
            <v>ENCARGO POLÍTICO</v>
          </cell>
          <cell r="N38" t="str">
            <v>Actividades No presenciales incluidas en el Ciclo festivo por cada 10.000 habitantes</v>
          </cell>
          <cell r="O38" t="str">
            <v>Ofrecer una programación de actividades no presenciales</v>
          </cell>
          <cell r="P38" t="str">
            <v>POLICY/STRETEGIC GOALS</v>
          </cell>
          <cell r="T38" t="str">
            <v>V93848</v>
          </cell>
          <cell r="U38" t="str">
            <v>V86076</v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str">
            <v/>
          </cell>
          <cell r="AE38">
            <v>93870</v>
          </cell>
          <cell r="AF38" t="str">
            <v>CFE</v>
          </cell>
          <cell r="AH38" t="str">
            <v>Activitats No presencials incloses al Cicle festiu per cada 10.000 habitants</v>
          </cell>
        </row>
        <row r="39">
          <cell r="B39">
            <v>34</v>
          </cell>
          <cell r="C39">
            <v>93875</v>
          </cell>
          <cell r="D39" t="str">
            <v>ENCÀRREC POLÍTIC</v>
          </cell>
          <cell r="E39" t="str">
            <v>Activitats No presencials incloses als Festivals municipals per cada 10.000 habitants</v>
          </cell>
          <cell r="F39" t="str">
            <v>Oferir una programació d'activitats no presencials</v>
          </cell>
          <cell r="G39" t="str">
            <v>-</v>
          </cell>
          <cell r="H39" t="str">
            <v>-</v>
          </cell>
          <cell r="I39">
            <v>1.8254262690156771</v>
          </cell>
          <cell r="J39">
            <v>0.51319949090610506</v>
          </cell>
          <cell r="K39">
            <v>3.2735510172014197E-2</v>
          </cell>
          <cell r="M39" t="str">
            <v>ENCARGO POLÍTICO</v>
          </cell>
          <cell r="N39" t="str">
            <v>Actividades No presenciales incluidas en los Festivales municipales por cada 10.000 habitantes</v>
          </cell>
          <cell r="O39" t="str">
            <v>Ofrecer una programación de actividades no presenciales</v>
          </cell>
          <cell r="P39" t="str">
            <v>POLICY/STRETEGIC GOALS</v>
          </cell>
          <cell r="T39" t="str">
            <v>V93849</v>
          </cell>
          <cell r="U39" t="str">
            <v>V86076</v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 t="str">
            <v/>
          </cell>
          <cell r="AE39">
            <v>93875</v>
          </cell>
          <cell r="AF39" t="str">
            <v>ECR</v>
          </cell>
          <cell r="AH39" t="str">
            <v>Activitats No presencials incloses als Festivals municipals per cada 10.000 habitants</v>
          </cell>
        </row>
        <row r="40">
          <cell r="B40">
            <v>35</v>
          </cell>
          <cell r="C40">
            <v>86266</v>
          </cell>
          <cell r="D40" t="str">
            <v>ENCÀRREC POLÍTIC</v>
          </cell>
          <cell r="E40" t="str">
            <v>Nombre d'entitats culturals del municipi per cada 10.000 habitants</v>
          </cell>
          <cell r="F40" t="str">
            <v>Fomentar el teixit associatiu municipal</v>
          </cell>
          <cell r="G40">
            <v>13.08602046367437</v>
          </cell>
          <cell r="H40">
            <v>12.9357402403854</v>
          </cell>
          <cell r="I40">
            <v>12.525794876375389</v>
          </cell>
          <cell r="J40">
            <v>13.398179014349409</v>
          </cell>
          <cell r="K40">
            <v>13.867865259500689</v>
          </cell>
          <cell r="M40" t="str">
            <v>ENCARGO POLÍTICO</v>
          </cell>
          <cell r="N40" t="str">
            <v>Número de entidades culturales del municipio por cada 10.000 habitantes</v>
          </cell>
          <cell r="O40" t="str">
            <v>Fomentar el tejido asociativo municipal</v>
          </cell>
          <cell r="P40" t="str">
            <v>POLICY/STRETEGIC GOALS</v>
          </cell>
          <cell r="T40" t="str">
            <v>V86053</v>
          </cell>
          <cell r="U40" t="str">
            <v>V86076</v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/>
          </cell>
          <cell r="AE40">
            <v>86266</v>
          </cell>
          <cell r="AF40" t="str">
            <v>GEN</v>
          </cell>
          <cell r="AH40" t="str">
            <v>Nombre d'entitats culturals del municipi per cada 10.000 habitants</v>
          </cell>
        </row>
        <row r="41">
          <cell r="B41">
            <v>36</v>
          </cell>
          <cell r="C41">
            <v>86271</v>
          </cell>
          <cell r="D41" t="str">
            <v>ENCÀRREC POLÍTIC</v>
          </cell>
          <cell r="E41" t="str">
            <v>% d'entitats culturals del municipi s/total d'entitats del municipi</v>
          </cell>
          <cell r="F41" t="str">
            <v>Fomentar el teixit associatiu municipal</v>
          </cell>
          <cell r="G41">
            <v>26.211563339635781</v>
          </cell>
          <cell r="H41">
            <v>27.048114434330301</v>
          </cell>
          <cell r="I41">
            <v>26.073673184357538</v>
          </cell>
          <cell r="J41">
            <v>27.211924326390211</v>
          </cell>
          <cell r="K41">
            <v>26.833646079791141</v>
          </cell>
          <cell r="M41" t="str">
            <v>ENCARGO POLÍTICO</v>
          </cell>
          <cell r="N41" t="str">
            <v>% de entidades culturales del municipio s/total de entidades del municipio</v>
          </cell>
          <cell r="O41" t="str">
            <v>Fomentar el tejido asociativo municipal</v>
          </cell>
          <cell r="P41" t="str">
            <v>POLICY/STRETEGIC GOALS</v>
          </cell>
          <cell r="T41" t="str">
            <v>V86053</v>
          </cell>
          <cell r="U41" t="str">
            <v>V86052</v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 t="str">
            <v/>
          </cell>
          <cell r="AE41">
            <v>86271</v>
          </cell>
          <cell r="AF41" t="str">
            <v>GEN</v>
          </cell>
          <cell r="AH41" t="str">
            <v>% d'entitats culturals del municipi s/total d'entitats del municipi</v>
          </cell>
        </row>
        <row r="42">
          <cell r="B42">
            <v>37</v>
          </cell>
          <cell r="C42">
            <v>90927</v>
          </cell>
          <cell r="D42" t="str">
            <v>ENCÀRREC POLÍTIC</v>
          </cell>
          <cell r="E42" t="str">
            <v>% d'entitats culturals que participen al Cicle festiu i Festivals municipals</v>
          </cell>
          <cell r="F42" t="str">
            <v>Fomentar el teixit associatiu municipal</v>
          </cell>
          <cell r="G42">
            <v>44.874715261958997</v>
          </cell>
          <cell r="H42">
            <v>46.80944055944056</v>
          </cell>
          <cell r="I42">
            <v>19.979042961928052</v>
          </cell>
          <cell r="J42">
            <v>28.273381294964029</v>
          </cell>
          <cell r="K42">
            <v>40.055058499655892</v>
          </cell>
          <cell r="M42" t="str">
            <v>ENCARGO POLÍTICO</v>
          </cell>
          <cell r="N42" t="str">
            <v>% de entidades culturales que participan en el Ciclo festivo y Festivales municipales</v>
          </cell>
          <cell r="O42" t="str">
            <v>Fomentar el tejido asociativo municipal</v>
          </cell>
          <cell r="P42" t="str">
            <v>POLICY/STRETEGIC GOALS</v>
          </cell>
          <cell r="T42" t="str">
            <v>V86230</v>
          </cell>
          <cell r="U42" t="str">
            <v>V86053</v>
          </cell>
          <cell r="V42" t="str">
            <v/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/>
          </cell>
          <cell r="AD42" t="str">
            <v/>
          </cell>
          <cell r="AE42">
            <v>90927</v>
          </cell>
          <cell r="AF42" t="str">
            <v>CFE</v>
          </cell>
          <cell r="AH42" t="str">
            <v>% d'entitats culturals que participen al Cicle festiu i Festivals municipals</v>
          </cell>
        </row>
        <row r="43">
          <cell r="B43">
            <v>38</v>
          </cell>
          <cell r="C43">
            <v>91012</v>
          </cell>
          <cell r="D43" t="str">
            <v>ENCÀRREC POLÍTIC</v>
          </cell>
          <cell r="E43" t="str">
            <v>Projectes amb residència a l'Espai de creació o a d'altres espais municipals</v>
          </cell>
          <cell r="F43" t="str">
            <v>Promocionar la creació cultural al municipi</v>
          </cell>
          <cell r="G43">
            <v>38.285714285714278</v>
          </cell>
          <cell r="H43">
            <v>21.916666666666671</v>
          </cell>
          <cell r="I43">
            <v>22.93333333333333</v>
          </cell>
          <cell r="J43">
            <v>23.928571428571431</v>
          </cell>
          <cell r="K43">
            <v>23.235294117647062</v>
          </cell>
          <cell r="M43" t="str">
            <v>ENCARGO POLÍTICO</v>
          </cell>
          <cell r="N43" t="str">
            <v>Proyectos con residencia en el Espacio de creación o en otros espacios municipales</v>
          </cell>
          <cell r="O43" t="str">
            <v>Promocionar la creación cultural en el municipio</v>
          </cell>
          <cell r="P43" t="str">
            <v>POLICY/STRETEGIC GOALS</v>
          </cell>
          <cell r="T43" t="str">
            <v>V86208</v>
          </cell>
          <cell r="U43" t="str">
            <v/>
          </cell>
          <cell r="V43" t="str">
            <v/>
          </cell>
          <cell r="W43" t="str">
            <v/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 t="str">
            <v/>
          </cell>
          <cell r="AE43">
            <v>91012</v>
          </cell>
          <cell r="AF43" t="str">
            <v>ECR</v>
          </cell>
          <cell r="AH43" t="str">
            <v>Projectes amb residència a l'Espai de creació o a d'altres espais municipals</v>
          </cell>
        </row>
        <row r="44">
          <cell r="B44">
            <v>39</v>
          </cell>
          <cell r="C44">
            <v>91017</v>
          </cell>
          <cell r="D44" t="str">
            <v>ENCÀRREC POLÍTIC</v>
          </cell>
          <cell r="E44" t="str">
            <v>Total de dies amb residència als Espais de creació o a d'altres espais municipals</v>
          </cell>
          <cell r="F44" t="str">
            <v>Promocionar la creació cultural al municipi</v>
          </cell>
          <cell r="G44">
            <v>3224.428571428572</v>
          </cell>
          <cell r="H44">
            <v>3510.666666666667</v>
          </cell>
          <cell r="I44">
            <v>722.06666666666672</v>
          </cell>
          <cell r="J44">
            <v>790.28571428571433</v>
          </cell>
          <cell r="K44">
            <v>659.05882352941171</v>
          </cell>
          <cell r="M44" t="str">
            <v>ENCARGO POLÍTICO</v>
          </cell>
          <cell r="N44" t="str">
            <v>Total de días con residencia en los Espacios de creación o en otros espacios municipales</v>
          </cell>
          <cell r="O44" t="str">
            <v>Promocionar la creación cultural en el municipio</v>
          </cell>
          <cell r="P44" t="str">
            <v>POLICY/STRETEGIC GOALS</v>
          </cell>
          <cell r="T44" t="str">
            <v>V86217</v>
          </cell>
          <cell r="U44" t="str">
            <v/>
          </cell>
          <cell r="V44" t="str">
            <v/>
          </cell>
          <cell r="W44" t="str">
            <v/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 t="str">
            <v/>
          </cell>
          <cell r="AE44">
            <v>91017</v>
          </cell>
          <cell r="AF44" t="str">
            <v>ECR</v>
          </cell>
          <cell r="AH44" t="str">
            <v>Total de dies amb residència als Espais de creació o a d'altres espais municipals</v>
          </cell>
        </row>
        <row r="45">
          <cell r="B45">
            <v>40</v>
          </cell>
          <cell r="C45">
            <v>86301</v>
          </cell>
          <cell r="D45" t="str">
            <v>USUARI/CLIENT</v>
          </cell>
          <cell r="E45" t="str">
            <v>Visites totals als equipaments culturals del municipi per cada 100 habitants</v>
          </cell>
          <cell r="F45" t="str">
            <v>Fomentar l'accés als equipaments culturals del municipi (I)</v>
          </cell>
          <cell r="G45">
            <v>504.95721974543108</v>
          </cell>
          <cell r="H45">
            <v>471.71103998715472</v>
          </cell>
          <cell r="I45">
            <v>163.45478783517609</v>
          </cell>
          <cell r="J45">
            <v>242.8442057109738</v>
          </cell>
          <cell r="K45">
            <v>362.40332761303222</v>
          </cell>
          <cell r="M45" t="str">
            <v>USUARIO/CLIENTE</v>
          </cell>
          <cell r="N45" t="str">
            <v>Visitas totales a los equipamientos culturales del municipio por cada 100 habitantes</v>
          </cell>
          <cell r="O45" t="str">
            <v>Fomentar el acceso a los equipamientos culturales del municipio (I)</v>
          </cell>
          <cell r="P45" t="str">
            <v>USER/CUSTOMER</v>
          </cell>
          <cell r="T45" t="str">
            <v>V86056</v>
          </cell>
          <cell r="U45" t="str">
            <v>V86076</v>
          </cell>
          <cell r="V45" t="str">
            <v/>
          </cell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 t="str">
            <v/>
          </cell>
          <cell r="AE45">
            <v>86301</v>
          </cell>
          <cell r="AF45" t="str">
            <v>GEN</v>
          </cell>
          <cell r="AH45" t="str">
            <v>Visites totals als equipaments culturals del municipi per cada 100 habitants</v>
          </cell>
        </row>
        <row r="46">
          <cell r="B46">
            <v>41</v>
          </cell>
          <cell r="C46">
            <v>91027</v>
          </cell>
          <cell r="D46" t="str">
            <v>USUARI/CLIENT</v>
          </cell>
          <cell r="E46" t="str">
            <v>Visites presencials a les Biblioteques públiques per cada 100 habitants</v>
          </cell>
          <cell r="F46" t="str">
            <v>Fomentar l'accés als equipaments culturals del municipi (I)</v>
          </cell>
          <cell r="G46">
            <v>297.84661932051063</v>
          </cell>
          <cell r="H46">
            <v>301.20096588368119</v>
          </cell>
          <cell r="I46">
            <v>105.1120926548185</v>
          </cell>
          <cell r="J46">
            <v>150.80567841924071</v>
          </cell>
          <cell r="K46">
            <v>217.83860802059101</v>
          </cell>
          <cell r="M46" t="str">
            <v>USUARIO/CLIENTE</v>
          </cell>
          <cell r="N46" t="str">
            <v>Visitas presenciales a las Bibliotecas públicas por cada 100 habitantes</v>
          </cell>
          <cell r="O46" t="str">
            <v>Fomentar el acceso a los equipamientos culturales del municipio (I)</v>
          </cell>
          <cell r="P46" t="str">
            <v>USER/CUSTOMER</v>
          </cell>
          <cell r="T46" t="str">
            <v>V86089</v>
          </cell>
          <cell r="U46" t="str">
            <v>V86076</v>
          </cell>
          <cell r="V46" t="str">
            <v/>
          </cell>
          <cell r="W46" t="str">
            <v/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 t="str">
            <v/>
          </cell>
          <cell r="AE46">
            <v>91027</v>
          </cell>
          <cell r="AF46" t="str">
            <v>BIB</v>
          </cell>
          <cell r="AH46" t="str">
            <v>Visites presencials a les Biblioteques públiques per cada 100 habitants</v>
          </cell>
        </row>
        <row r="47">
          <cell r="B47">
            <v>42</v>
          </cell>
          <cell r="C47">
            <v>91032</v>
          </cell>
          <cell r="D47" t="str">
            <v>USUARI/CLIENT</v>
          </cell>
          <cell r="E47" t="str">
            <v>Usos dels CCP del municipi per cada 100 habitants</v>
          </cell>
          <cell r="F47" t="str">
            <v>Fomentar l'accés als equipaments culturals del municipi (I)</v>
          </cell>
          <cell r="G47">
            <v>115.7795737545916</v>
          </cell>
          <cell r="H47">
            <v>92.652446087304071</v>
          </cell>
          <cell r="I47">
            <v>29.778874907081651</v>
          </cell>
          <cell r="J47">
            <v>41.175909378377924</v>
          </cell>
          <cell r="K47">
            <v>83.635192645378012</v>
          </cell>
          <cell r="M47" t="str">
            <v>USUARIO/CLIENTE</v>
          </cell>
          <cell r="N47" t="str">
            <v>Usos de los CCP del municipio por cada 100 habitantes</v>
          </cell>
          <cell r="O47" t="str">
            <v>Fomentar el acceso a los equipamientos culturales del municipio (I)</v>
          </cell>
          <cell r="P47" t="str">
            <v>USER/CUSTOMER</v>
          </cell>
          <cell r="T47" t="str">
            <v>V90815</v>
          </cell>
          <cell r="U47" t="str">
            <v>V86076</v>
          </cell>
          <cell r="V47" t="str">
            <v/>
          </cell>
          <cell r="W47" t="str">
            <v/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 t="str">
            <v/>
          </cell>
          <cell r="AE47">
            <v>91032</v>
          </cell>
          <cell r="AF47" t="str">
            <v>CCP</v>
          </cell>
          <cell r="AH47" t="str">
            <v>Usos dels CCP del municipi per cada 100 habitants</v>
          </cell>
        </row>
        <row r="48">
          <cell r="B48">
            <v>43</v>
          </cell>
          <cell r="C48">
            <v>91037</v>
          </cell>
          <cell r="D48" t="str">
            <v>USUARI/CLIENT</v>
          </cell>
          <cell r="E48" t="str">
            <v>Visitants presencials als Museus per cada 100 habitants</v>
          </cell>
          <cell r="F48" t="str">
            <v>Fomentar l'accés als equipaments culturals del municipi (I)</v>
          </cell>
          <cell r="G48">
            <v>26.749915888684679</v>
          </cell>
          <cell r="H48">
            <v>26.285861489234769</v>
          </cell>
          <cell r="I48">
            <v>9.4486724719689619</v>
          </cell>
          <cell r="J48">
            <v>18.292389773779881</v>
          </cell>
          <cell r="K48">
            <v>21.8755007210383</v>
          </cell>
          <cell r="M48" t="str">
            <v>USUARIO/CLIENTE</v>
          </cell>
          <cell r="N48" t="str">
            <v>Visitantes presenciales en los Museos por cada 100 habitantes</v>
          </cell>
          <cell r="O48" t="str">
            <v>Fomentar el acceso a los equipamientos culturales del municipio (I)</v>
          </cell>
          <cell r="P48" t="str">
            <v>USER/CUSTOMER</v>
          </cell>
          <cell r="T48" t="str">
            <v>V86138</v>
          </cell>
          <cell r="U48" t="str">
            <v>V86076</v>
          </cell>
          <cell r="V48" t="str">
            <v/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  <cell r="AD48" t="str">
            <v/>
          </cell>
          <cell r="AE48">
            <v>91037</v>
          </cell>
          <cell r="AF48" t="str">
            <v>MUS</v>
          </cell>
          <cell r="AH48" t="str">
            <v>Visitants presencials als Museus per cada 100 habitants</v>
          </cell>
        </row>
        <row r="49">
          <cell r="B49">
            <v>44</v>
          </cell>
          <cell r="C49">
            <v>91042</v>
          </cell>
          <cell r="D49" t="str">
            <v>USUARI/CLIENT</v>
          </cell>
          <cell r="E49" t="str">
            <v>Número d'usuaris externs dels Arxius municipals per cada 100 habitants</v>
          </cell>
          <cell r="F49" t="str">
            <v>Fomentar l'accés als equipaments culturals del municipi (II)</v>
          </cell>
          <cell r="G49">
            <v>0.45611788501502942</v>
          </cell>
          <cell r="H49">
            <v>0.31925784353263459</v>
          </cell>
          <cell r="I49">
            <v>0.29621402375630551</v>
          </cell>
          <cell r="J49">
            <v>0.38590463490492721</v>
          </cell>
          <cell r="K49">
            <v>0.51794814404937317</v>
          </cell>
          <cell r="M49" t="str">
            <v>USUARIO/CLIENTE</v>
          </cell>
          <cell r="N49" t="str">
            <v>Número de usuarios externos de los Archivos municipales por cada 100 habitantes</v>
          </cell>
          <cell r="O49" t="str">
            <v>Fomentar el acceso a los equipamientos culturales del municipio (II)</v>
          </cell>
          <cell r="P49" t="str">
            <v>USER/CUSTOMER</v>
          </cell>
          <cell r="T49" t="str">
            <v>V86157</v>
          </cell>
          <cell r="U49" t="str">
            <v>V86076</v>
          </cell>
          <cell r="V49" t="str">
            <v/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 t="str">
            <v/>
          </cell>
          <cell r="AE49">
            <v>91042</v>
          </cell>
          <cell r="AF49" t="str">
            <v>ARX</v>
          </cell>
          <cell r="AH49" t="str">
            <v>Número d'usuaris externs dels Arxius municipals per cada 100 habitants</v>
          </cell>
        </row>
        <row r="50">
          <cell r="B50">
            <v>45</v>
          </cell>
          <cell r="C50">
            <v>91047</v>
          </cell>
          <cell r="D50" t="str">
            <v>USUARI/CLIENT</v>
          </cell>
          <cell r="E50" t="str">
            <v>Assistents totals als Espais escènics per cada 100 habitants</v>
          </cell>
          <cell r="F50" t="str">
            <v>Fomentar l'accés als equipaments culturals del municipi (II)</v>
          </cell>
          <cell r="G50">
            <v>31.516832992895282</v>
          </cell>
          <cell r="H50">
            <v>35.150357116422512</v>
          </cell>
          <cell r="I50">
            <v>12.245039331666559</v>
          </cell>
          <cell r="J50">
            <v>16.744441622381991</v>
          </cell>
          <cell r="K50">
            <v>26.156347608188842</v>
          </cell>
          <cell r="M50" t="str">
            <v>USUARIO/CLIENTE</v>
          </cell>
          <cell r="N50" t="str">
            <v>Asistentes totales a los Espacios escénicos por cada 100 habitantes</v>
          </cell>
          <cell r="O50" t="str">
            <v>Fomentar el acceso a los equipamientos culturales del municipio (II)</v>
          </cell>
          <cell r="P50" t="str">
            <v>USER/CUSTOMER</v>
          </cell>
          <cell r="T50" t="str">
            <v>V86113</v>
          </cell>
          <cell r="U50" t="str">
            <v>V86076</v>
          </cell>
          <cell r="V50" t="str">
            <v/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 t="str">
            <v/>
          </cell>
          <cell r="AD50" t="str">
            <v/>
          </cell>
          <cell r="AE50">
            <v>91047</v>
          </cell>
          <cell r="AF50" t="str">
            <v>ESC</v>
          </cell>
          <cell r="AH50" t="str">
            <v>Assistents totals als Espais escènics per cada 100 habitants</v>
          </cell>
        </row>
        <row r="51">
          <cell r="B51">
            <v>46</v>
          </cell>
          <cell r="C51">
            <v>91052</v>
          </cell>
          <cell r="D51" t="str">
            <v>USUARI/CLIENT</v>
          </cell>
          <cell r="E51" t="str">
            <v>Visites presencials als Centres d'art per cada 100 habitants</v>
          </cell>
          <cell r="F51" t="str">
            <v>Fomentar l'accés als equipaments culturals del municipi (II)</v>
          </cell>
          <cell r="G51">
            <v>15.05921974862791</v>
          </cell>
          <cell r="H51">
            <v>14.09228161321351</v>
          </cell>
          <cell r="I51">
            <v>6.9224400121328378</v>
          </cell>
          <cell r="J51">
            <v>11.03708930008615</v>
          </cell>
          <cell r="K51">
            <v>11.31771440196786</v>
          </cell>
          <cell r="M51" t="str">
            <v>USUARIO/CLIENTE</v>
          </cell>
          <cell r="N51" t="str">
            <v>Visitas presenciales en los Centros de arte por cada 100 habitantes</v>
          </cell>
          <cell r="O51" t="str">
            <v>Fomentar el acceso a los equipamientos culturales del municipio (II)</v>
          </cell>
          <cell r="P51" t="str">
            <v>USER/CUSTOMER</v>
          </cell>
          <cell r="T51" t="str">
            <v>V86196</v>
          </cell>
          <cell r="U51" t="str">
            <v>V86076</v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>
            <v>91052</v>
          </cell>
          <cell r="AF51" t="str">
            <v>CAR</v>
          </cell>
          <cell r="AH51" t="str">
            <v>Visites presencials als Centres d'art per cada 100 habitants</v>
          </cell>
        </row>
        <row r="52">
          <cell r="B52">
            <v>47</v>
          </cell>
          <cell r="C52">
            <v>91057</v>
          </cell>
          <cell r="D52" t="str">
            <v>USUARI/CLIENT</v>
          </cell>
          <cell r="E52" t="str">
            <v>Assistència als Festivals municipals per 100 habitants</v>
          </cell>
          <cell r="F52" t="str">
            <v>Fomentar l'accés als equipaments culturals del municipi (II)</v>
          </cell>
          <cell r="G52">
            <v>25.32219715905627</v>
          </cell>
          <cell r="H52">
            <v>28.295691622155239</v>
          </cell>
          <cell r="I52">
            <v>10.26271761390049</v>
          </cell>
          <cell r="J52">
            <v>14.210032034641459</v>
          </cell>
          <cell r="K52">
            <v>30.38023658898522</v>
          </cell>
          <cell r="M52" t="str">
            <v>USUARIO/CLIENTE</v>
          </cell>
          <cell r="N52" t="str">
            <v>Asistencia a los Festivales municipales por 100 habitantes</v>
          </cell>
          <cell r="O52" t="str">
            <v>Fomentar el acceso a los equipamientos culturales del municipio (II)</v>
          </cell>
          <cell r="P52" t="str">
            <v>USER/CUSTOMER</v>
          </cell>
          <cell r="T52" t="str">
            <v>V86233</v>
          </cell>
          <cell r="U52" t="str">
            <v>V86076</v>
          </cell>
          <cell r="V52" t="str">
            <v/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 t="str">
            <v/>
          </cell>
          <cell r="AE52">
            <v>91057</v>
          </cell>
          <cell r="AF52" t="str">
            <v>CFE</v>
          </cell>
          <cell r="AH52" t="str">
            <v>Assistència als Festivals municipals per 100 habitants</v>
          </cell>
        </row>
        <row r="53">
          <cell r="B53">
            <v>48</v>
          </cell>
          <cell r="C53">
            <v>93885</v>
          </cell>
          <cell r="D53" t="str">
            <v>USUARI/CLIENT</v>
          </cell>
          <cell r="E53" t="str">
            <v>Nombre d'usuaris NO presencials  de les activitats organitzades pels CCP per cada 100 habitants</v>
          </cell>
          <cell r="F53" t="str">
            <v>Fomentar l'accés a les activitats culturals no presencials</v>
          </cell>
          <cell r="G53" t="str">
            <v>-</v>
          </cell>
          <cell r="H53" t="str">
            <v>-</v>
          </cell>
          <cell r="I53">
            <v>5.4381797142571093</v>
          </cell>
          <cell r="J53">
            <v>1.0216231758009029</v>
          </cell>
          <cell r="K53">
            <v>9.8080558727511365E-3</v>
          </cell>
          <cell r="M53" t="str">
            <v>USUARIO/CLIENTE</v>
          </cell>
          <cell r="N53" t="str">
            <v>Número de usuarios NO presenciales de las actividades organizadas por los CCP por cada 100 habitantes</v>
          </cell>
          <cell r="O53" t="str">
            <v>Fomentar el acceso a las actividades culturales no presenciales</v>
          </cell>
          <cell r="P53" t="str">
            <v>USER/CUSTOMER</v>
          </cell>
          <cell r="T53" t="str">
            <v>V93847</v>
          </cell>
          <cell r="U53" t="str">
            <v>V86076</v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>
            <v>93885</v>
          </cell>
          <cell r="AF53" t="str">
            <v>CCP</v>
          </cell>
          <cell r="AH53" t="str">
            <v>Nombre d'usuaris NO presencials  de les activitats organitzades pels CCP per cada 100 habitants</v>
          </cell>
        </row>
        <row r="54">
          <cell r="B54">
            <v>49</v>
          </cell>
          <cell r="C54">
            <v>93890</v>
          </cell>
          <cell r="D54" t="str">
            <v>USUARI/CLIENT</v>
          </cell>
          <cell r="E54" t="str">
            <v>Nombre de visualitzacions de les activitats NO presencials del Museus per cada 100 habitants</v>
          </cell>
          <cell r="F54" t="str">
            <v>Fomentar l'accés a les activitats culturals no presencials</v>
          </cell>
          <cell r="G54" t="str">
            <v>-</v>
          </cell>
          <cell r="H54" t="str">
            <v>-</v>
          </cell>
          <cell r="I54">
            <v>2.5784888520800631</v>
          </cell>
          <cell r="J54">
            <v>2.8120620825487941</v>
          </cell>
          <cell r="K54">
            <v>6.1741992872480864</v>
          </cell>
          <cell r="M54" t="str">
            <v>USUARIO/CLIENTE</v>
          </cell>
          <cell r="N54" t="str">
            <v>Número de visualizaciones de las actividades NO presenciales del Museos por cada 100 habitantes</v>
          </cell>
          <cell r="O54" t="str">
            <v>Fomentar el acceso a las actividades culturales no presenciales</v>
          </cell>
          <cell r="P54" t="str">
            <v>USER/CUSTOMER</v>
          </cell>
          <cell r="T54" t="str">
            <v>V93853</v>
          </cell>
          <cell r="U54" t="str">
            <v>V86076</v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>
            <v>93890</v>
          </cell>
          <cell r="AF54" t="str">
            <v>MUS</v>
          </cell>
          <cell r="AH54" t="str">
            <v>Nombre de visualitzacions de les activitats NO presencials del Museus per cada 100 habitants</v>
          </cell>
        </row>
        <row r="55">
          <cell r="B55">
            <v>50</v>
          </cell>
          <cell r="C55">
            <v>93895</v>
          </cell>
          <cell r="D55" t="str">
            <v>USUARI/CLIENT</v>
          </cell>
          <cell r="E55" t="str">
            <v>Nombre de visualitzacions de les funcions NO presencials de l'espai escènic per cada 100 habitants</v>
          </cell>
          <cell r="F55" t="str">
            <v>Fomentar l'accés a les activitats culturals no presencials</v>
          </cell>
          <cell r="G55" t="str">
            <v>-</v>
          </cell>
          <cell r="H55" t="str">
            <v>-</v>
          </cell>
          <cell r="I55">
            <v>5.0023112927706128</v>
          </cell>
          <cell r="J55">
            <v>0.60064274236743442</v>
          </cell>
          <cell r="K55">
            <v>9.1922828033839124E-2</v>
          </cell>
          <cell r="M55" t="str">
            <v>USUARIO/CLIENTE</v>
          </cell>
          <cell r="N55" t="str">
            <v>Número de visualizaciones de las funciones NO presenciales del espacio escénico por cada 100 habitantes</v>
          </cell>
          <cell r="O55" t="str">
            <v>Fomentar el acceso a las actividades culturales no presenciales</v>
          </cell>
          <cell r="P55" t="str">
            <v>USER/CUSTOMER</v>
          </cell>
          <cell r="T55" t="str">
            <v>V93851</v>
          </cell>
          <cell r="U55" t="str">
            <v>V86076</v>
          </cell>
          <cell r="V55" t="str">
            <v/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  <cell r="AD55" t="str">
            <v/>
          </cell>
          <cell r="AE55">
            <v>93895</v>
          </cell>
          <cell r="AF55" t="str">
            <v>ESC</v>
          </cell>
          <cell r="AH55" t="str">
            <v>Nombre de visualitzacions de les funcions NO presencials de l'espai escènic per cada 100 habitants</v>
          </cell>
        </row>
        <row r="56">
          <cell r="B56">
            <v>51</v>
          </cell>
          <cell r="C56">
            <v>93900</v>
          </cell>
          <cell r="D56" t="str">
            <v>USUARI/CLIENT</v>
          </cell>
          <cell r="E56" t="str">
            <v>Nombre d'usuaris NO presencials  a Festivals municipals per cada 100 habitants</v>
          </cell>
          <cell r="F56" t="str">
            <v>Fomentar l'accés a les activitats culturals no presencials</v>
          </cell>
          <cell r="G56" t="str">
            <v>-</v>
          </cell>
          <cell r="H56" t="str">
            <v>-</v>
          </cell>
          <cell r="I56">
            <v>6.3012710069779967</v>
          </cell>
          <cell r="J56">
            <v>2.4910042438601931</v>
          </cell>
          <cell r="K56">
            <v>0.21798369073137991</v>
          </cell>
          <cell r="M56" t="str">
            <v>USUARIO/CLIENTE</v>
          </cell>
          <cell r="N56" t="str">
            <v>Número de usuarios NO presenciales a Festivales municipales por cada 100 habitantes</v>
          </cell>
          <cell r="O56" t="str">
            <v>Fomentar el acceso a las actividades culturales no presenciales</v>
          </cell>
          <cell r="P56" t="str">
            <v>USER/CUSTOMER</v>
          </cell>
          <cell r="T56" t="str">
            <v>V93850</v>
          </cell>
          <cell r="U56" t="str">
            <v>V86076</v>
          </cell>
          <cell r="V56" t="str">
            <v/>
          </cell>
          <cell r="W56" t="str">
            <v/>
          </cell>
          <cell r="X56" t="str">
            <v/>
          </cell>
          <cell r="Y56" t="str">
            <v/>
          </cell>
          <cell r="Z56" t="str">
            <v/>
          </cell>
          <cell r="AA56" t="str">
            <v/>
          </cell>
          <cell r="AB56" t="str">
            <v/>
          </cell>
          <cell r="AC56" t="str">
            <v/>
          </cell>
          <cell r="AD56" t="str">
            <v/>
          </cell>
          <cell r="AE56">
            <v>93900</v>
          </cell>
          <cell r="AF56" t="str">
            <v>CAR</v>
          </cell>
          <cell r="AH56" t="str">
            <v>Nombre d'usuaris NO presencials  a Festivals municipals per cada 100 habitants</v>
          </cell>
        </row>
        <row r="57">
          <cell r="B57">
            <v>52</v>
          </cell>
          <cell r="C57">
            <v>91067</v>
          </cell>
          <cell r="D57" t="str">
            <v>USUARI/CLIENT</v>
          </cell>
          <cell r="E57" t="str">
            <v>% de població en edat escolar que ha fet ús dels serveis de les Biblioteques públiques</v>
          </cell>
          <cell r="F57" t="str">
            <v>Fomentar l'ús dels serveis culturals en els infants del municipi</v>
          </cell>
          <cell r="G57">
            <v>19.997365026973799</v>
          </cell>
          <cell r="H57">
            <v>19.592211565484838</v>
          </cell>
          <cell r="I57">
            <v>12.21129530767069</v>
          </cell>
          <cell r="J57">
            <v>9.8471662493807663</v>
          </cell>
          <cell r="K57">
            <v>17.14220952065893</v>
          </cell>
          <cell r="M57" t="str">
            <v>USUARIO/CLIENTE</v>
          </cell>
          <cell r="N57" t="str">
            <v>% de población en edad escolar que ha hecho uso de los servicios de las Bibliotecas públicas</v>
          </cell>
          <cell r="O57" t="str">
            <v>Fomentar el uso de los servicios culturales en la infancia del municipio</v>
          </cell>
          <cell r="P57" t="str">
            <v>USER/CUSTOMER</v>
          </cell>
          <cell r="T57" t="str">
            <v>V90805</v>
          </cell>
          <cell r="U57" t="str">
            <v>V86077</v>
          </cell>
          <cell r="V57" t="str">
            <v/>
          </cell>
          <cell r="W57" t="str">
            <v/>
          </cell>
          <cell r="X57" t="str">
            <v/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/>
          </cell>
          <cell r="AD57" t="str">
            <v/>
          </cell>
          <cell r="AE57">
            <v>91067</v>
          </cell>
          <cell r="AF57" t="str">
            <v>BIB</v>
          </cell>
          <cell r="AH57" t="str">
            <v>% de població en edat escolar que ha fet ús dels serveis de les Biblioteques públiques</v>
          </cell>
        </row>
        <row r="58">
          <cell r="B58">
            <v>53</v>
          </cell>
          <cell r="C58">
            <v>91072</v>
          </cell>
          <cell r="D58" t="str">
            <v>USUARI/CLIENT</v>
          </cell>
          <cell r="E58" t="str">
            <v>% de població en edat escolar que ha participat en visites escolars als Museus</v>
          </cell>
          <cell r="F58" t="str">
            <v>Fomentar l'ús dels serveis culturals en els infants del municipi</v>
          </cell>
          <cell r="G58">
            <v>42.410870659285358</v>
          </cell>
          <cell r="H58">
            <v>44.794313774194173</v>
          </cell>
          <cell r="I58">
            <v>16.113601677120219</v>
          </cell>
          <cell r="J58">
            <v>28.96651836920427</v>
          </cell>
          <cell r="K58">
            <v>42.129710330684439</v>
          </cell>
          <cell r="M58" t="str">
            <v>USUARIO/CLIENTE</v>
          </cell>
          <cell r="N58" t="str">
            <v>% de población en edad escolar que ha participado en visitas escolares a los Museos</v>
          </cell>
          <cell r="O58" t="str">
            <v>Fomentar el uso de los servicios culturales en la infancia del municipio</v>
          </cell>
          <cell r="P58" t="str">
            <v>USER/CUSTOMER</v>
          </cell>
          <cell r="T58" t="str">
            <v>V86140</v>
          </cell>
          <cell r="U58" t="str">
            <v>V86077</v>
          </cell>
          <cell r="V58" t="str">
            <v/>
          </cell>
          <cell r="W58" t="str">
            <v/>
          </cell>
          <cell r="X58" t="str">
            <v/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/>
          </cell>
          <cell r="AD58" t="str">
            <v/>
          </cell>
          <cell r="AE58">
            <v>91072</v>
          </cell>
          <cell r="AF58" t="str">
            <v>MUS</v>
          </cell>
          <cell r="AH58" t="str">
            <v>% de població en edat escolar que ha participat en visites escolars als Museus</v>
          </cell>
        </row>
        <row r="59">
          <cell r="B59">
            <v>54</v>
          </cell>
          <cell r="C59">
            <v>91077</v>
          </cell>
          <cell r="D59" t="str">
            <v>USUARI/CLIENT</v>
          </cell>
          <cell r="E59" t="str">
            <v>% de població en edat escolar assistents a funcions realitzades a l'Espai escènic per al públic escolar</v>
          </cell>
          <cell r="F59" t="str">
            <v>Fomentar l'ús dels serveis culturals en els infants del municipi</v>
          </cell>
          <cell r="G59">
            <v>57.8268932484347</v>
          </cell>
          <cell r="H59">
            <v>65.622384052533647</v>
          </cell>
          <cell r="I59">
            <v>18.134543078349459</v>
          </cell>
          <cell r="J59">
            <v>21.720262254136749</v>
          </cell>
          <cell r="K59">
            <v>44.725601361226232</v>
          </cell>
          <cell r="M59" t="str">
            <v>USUARIO/CLIENTE</v>
          </cell>
          <cell r="N59" t="str">
            <v>% de población en edad escolar asistentes a funciones realizadas en el Espacio escénico para el público escolar</v>
          </cell>
          <cell r="O59" t="str">
            <v>Fomentar el uso de los servicios culturales en la infancia del municipio</v>
          </cell>
          <cell r="P59" t="str">
            <v>USER/CUSTOMER</v>
          </cell>
          <cell r="T59" t="str">
            <v>V86115</v>
          </cell>
          <cell r="U59" t="str">
            <v>V86077</v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>
            <v>91077</v>
          </cell>
          <cell r="AF59" t="str">
            <v>ESC</v>
          </cell>
          <cell r="AH59" t="str">
            <v>% de població en edat escolar assistents a funcions realitzades a l'Espai escènic per al públic escolar</v>
          </cell>
        </row>
        <row r="60">
          <cell r="B60">
            <v>55</v>
          </cell>
          <cell r="C60">
            <v>91082</v>
          </cell>
          <cell r="D60" t="str">
            <v>USUARI/CLIENT</v>
          </cell>
          <cell r="E60" t="str">
            <v>% de població en edat escolar que ha participat en visites escolars al Centre d'art</v>
          </cell>
          <cell r="F60" t="str">
            <v>Fomentar l'ús dels serveis culturals en els infants del municipi</v>
          </cell>
          <cell r="G60">
            <v>10.806699631528559</v>
          </cell>
          <cell r="H60">
            <v>8.086534843507561</v>
          </cell>
          <cell r="I60">
            <v>2.045551596044183</v>
          </cell>
          <cell r="J60">
            <v>6.7946830316452829</v>
          </cell>
          <cell r="K60">
            <v>8.4019514516896709</v>
          </cell>
          <cell r="M60" t="str">
            <v>USUARIO/CLIENTE</v>
          </cell>
          <cell r="N60" t="str">
            <v>% de población en edad escolar que ha participado en visitas escolares al Centro de arte</v>
          </cell>
          <cell r="O60" t="str">
            <v>Fomentar el uso de los servicios culturales en la infancia del municipio</v>
          </cell>
          <cell r="P60" t="str">
            <v>USER/CUSTOMER</v>
          </cell>
          <cell r="T60" t="str">
            <v>V86197</v>
          </cell>
          <cell r="U60" t="str">
            <v>V86077</v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>
            <v>91082</v>
          </cell>
          <cell r="AF60" t="str">
            <v>CAR</v>
          </cell>
          <cell r="AH60" t="str">
            <v>% de població en edat escolar que ha participat en visites escolars al Centre d'art</v>
          </cell>
        </row>
        <row r="61">
          <cell r="B61">
            <v>56</v>
          </cell>
          <cell r="C61">
            <v>88819</v>
          </cell>
          <cell r="D61" t="str">
            <v>USUARI/CLIENT</v>
          </cell>
          <cell r="E61" t="str">
            <v>Nombre anual de visites als llocs web de l'àmbit de la cultura municipal per habitant</v>
          </cell>
          <cell r="F61" t="str">
            <v>Difondre la cultura a través de les xarxes socials</v>
          </cell>
          <cell r="G61">
            <v>2.1388339660712039</v>
          </cell>
          <cell r="H61">
            <v>2.734570684069134</v>
          </cell>
          <cell r="I61">
            <v>1.793741706955108</v>
          </cell>
          <cell r="J61">
            <v>2.326041957752456</v>
          </cell>
          <cell r="K61">
            <v>2.4564113051141181</v>
          </cell>
          <cell r="M61" t="str">
            <v>USUARIO/CLIENTE</v>
          </cell>
          <cell r="N61" t="str">
            <v>Número anual de visitas a los sitios web del ámbito de la cultura municipal por habitante</v>
          </cell>
          <cell r="O61" t="str">
            <v>Difundir la cultura a través de las redes sociales</v>
          </cell>
          <cell r="P61" t="str">
            <v>USER/CUSTOMER</v>
          </cell>
          <cell r="T61" t="str">
            <v>V88725</v>
          </cell>
          <cell r="U61" t="str">
            <v>V86076</v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>
            <v>88819</v>
          </cell>
          <cell r="AF61" t="str">
            <v>GEN</v>
          </cell>
          <cell r="AH61" t="str">
            <v>Nombre anual de visites als llocs web de l'àmbit de la cultura municipal per habitant</v>
          </cell>
        </row>
        <row r="62">
          <cell r="B62">
            <v>57</v>
          </cell>
          <cell r="C62">
            <v>86316</v>
          </cell>
          <cell r="D62" t="str">
            <v>USUARI/CLIENT</v>
          </cell>
          <cell r="E62" t="str">
            <v>Nombre de perfils actius a les xarxes socials per cada 10.000 habitants</v>
          </cell>
          <cell r="F62" t="str">
            <v>Difondre la cultura a través de les xarxes socials</v>
          </cell>
          <cell r="G62">
            <v>2.5088991397705231</v>
          </cell>
          <cell r="H62">
            <v>2.9286334984788631</v>
          </cell>
          <cell r="I62">
            <v>2.7550877916902019</v>
          </cell>
          <cell r="J62">
            <v>3.0625753294738298</v>
          </cell>
          <cell r="K62">
            <v>2.6816546990095591</v>
          </cell>
          <cell r="M62" t="str">
            <v>USUARIO/CLIENTE</v>
          </cell>
          <cell r="N62" t="str">
            <v>Número de perfiles activos en las redes sociales por cada 10.000 habitantes</v>
          </cell>
          <cell r="O62" t="str">
            <v>Difundir la cultura a través de las redes sociales</v>
          </cell>
          <cell r="P62" t="str">
            <v>USER/CUSTOMER</v>
          </cell>
          <cell r="T62" t="str">
            <v>V88726</v>
          </cell>
          <cell r="U62" t="str">
            <v>V86076</v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>
            <v>86316</v>
          </cell>
          <cell r="AF62" t="str">
            <v>GEN</v>
          </cell>
          <cell r="AH62" t="str">
            <v>Nombre de perfils actius a les xarxes socials per cada 10.000 habitants</v>
          </cell>
        </row>
        <row r="63">
          <cell r="B63">
            <v>58</v>
          </cell>
          <cell r="C63">
            <v>86321</v>
          </cell>
          <cell r="D63" t="str">
            <v>USUARI/CLIENT</v>
          </cell>
          <cell r="E63" t="str">
            <v>Nombre total de seguidors a les xarxes socials per 1.000 habitants</v>
          </cell>
          <cell r="F63" t="str">
            <v>Difondre la cultura a través de les xarxes socials</v>
          </cell>
          <cell r="G63">
            <v>491.29262954986382</v>
          </cell>
          <cell r="H63">
            <v>538.22573432092736</v>
          </cell>
          <cell r="I63">
            <v>532.11564323751747</v>
          </cell>
          <cell r="J63">
            <v>658.15449492910909</v>
          </cell>
          <cell r="K63">
            <v>728.51239843654469</v>
          </cell>
          <cell r="M63" t="str">
            <v>USUARIO/CLIENTE</v>
          </cell>
          <cell r="N63" t="str">
            <v>Número total de seguidores en las redes sociales por 1.000 habitantes</v>
          </cell>
          <cell r="O63" t="str">
            <v>Difundir la cultura a través de las redes sociales</v>
          </cell>
          <cell r="P63" t="str">
            <v>USER/CUSTOMER</v>
          </cell>
          <cell r="T63" t="str">
            <v>V88727</v>
          </cell>
          <cell r="U63" t="str">
            <v>V86076</v>
          </cell>
          <cell r="AE63">
            <v>86321</v>
          </cell>
          <cell r="AF63" t="str">
            <v>GEN</v>
          </cell>
          <cell r="AH63" t="str">
            <v>Nombre total de seguidors a les xarxes socials per 1.000 habitants</v>
          </cell>
        </row>
        <row r="64">
          <cell r="B64">
            <v>59</v>
          </cell>
          <cell r="C64">
            <v>86311</v>
          </cell>
          <cell r="D64" t="str">
            <v>USUARI/CLIENT</v>
          </cell>
          <cell r="E64" t="str">
            <v>Mitjana d'aparicions de l’àrea de cultura a la premsa comarcal (en paper o digital) per mes</v>
          </cell>
          <cell r="F64" t="str">
            <v>Difondre l'activitat cultural municipal a la premsa</v>
          </cell>
          <cell r="G64">
            <v>2.3849206349206349</v>
          </cell>
          <cell r="H64" t="str">
            <v>-</v>
          </cell>
          <cell r="I64" t="str">
            <v>-</v>
          </cell>
          <cell r="J64" t="str">
            <v>-</v>
          </cell>
          <cell r="K64" t="str">
            <v>-</v>
          </cell>
          <cell r="M64" t="str">
            <v>USUARIO/CLIENTE</v>
          </cell>
          <cell r="N64" t="str">
            <v>Media de apariciones del área de cultura en la prensa comarcal (en papel o digital) por mes</v>
          </cell>
          <cell r="O64" t="str">
            <v>Difundir la actividad cultural municipal en la prensa</v>
          </cell>
          <cell r="P64" t="str">
            <v>USER/CUSTOMER</v>
          </cell>
          <cell r="T64" t="str">
            <v>V86057</v>
          </cell>
          <cell r="U64" t="str">
            <v>V91360</v>
          </cell>
          <cell r="V64" t="str">
            <v/>
          </cell>
          <cell r="W64" t="str">
            <v/>
          </cell>
          <cell r="X64" t="str">
            <v/>
          </cell>
          <cell r="Y64" t="str">
            <v/>
          </cell>
          <cell r="Z64" t="str">
            <v/>
          </cell>
          <cell r="AA64" t="str">
            <v/>
          </cell>
          <cell r="AB64" t="str">
            <v/>
          </cell>
          <cell r="AC64" t="str">
            <v/>
          </cell>
          <cell r="AD64" t="str">
            <v/>
          </cell>
          <cell r="AE64">
            <v>86311</v>
          </cell>
          <cell r="AF64" t="str">
            <v>GEN</v>
          </cell>
          <cell r="AH64" t="str">
            <v>Mitjana d'aparicions de l’àrea de cultura a la premsa comarcal (en paper o digital) per mes</v>
          </cell>
        </row>
        <row r="65">
          <cell r="B65">
            <v>60</v>
          </cell>
          <cell r="C65">
            <v>89299</v>
          </cell>
          <cell r="D65" t="str">
            <v>USUARI/CLIENT</v>
          </cell>
          <cell r="E65" t="str">
            <v>Nombre de Newsletters de l'àrea de cultura enviats durant l'any</v>
          </cell>
          <cell r="F65" t="str">
            <v>Difondre l'activitat cultural municipal a la premsa</v>
          </cell>
          <cell r="G65">
            <v>108.69230769230769</v>
          </cell>
          <cell r="H65">
            <v>52.277777777777779</v>
          </cell>
          <cell r="I65">
            <v>63.8</v>
          </cell>
          <cell r="J65">
            <v>79.523809523809518</v>
          </cell>
          <cell r="K65">
            <v>64.862068965517238</v>
          </cell>
          <cell r="M65" t="str">
            <v>USUARIO/CLIENTE</v>
          </cell>
          <cell r="N65" t="str">
            <v>Número de Newsletters del área de cultura enviados durante el año</v>
          </cell>
          <cell r="O65" t="str">
            <v>Difundir la actividad cultural municipal en la prensa</v>
          </cell>
          <cell r="P65" t="str">
            <v>USER/CUSTOMER</v>
          </cell>
          <cell r="T65" t="str">
            <v>V89140</v>
          </cell>
          <cell r="U65" t="str">
            <v/>
          </cell>
          <cell r="V65" t="str">
            <v/>
          </cell>
          <cell r="W65" t="str">
            <v/>
          </cell>
          <cell r="X65" t="str">
            <v/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  <cell r="AC65" t="str">
            <v/>
          </cell>
          <cell r="AD65" t="str">
            <v/>
          </cell>
          <cell r="AE65">
            <v>89299</v>
          </cell>
          <cell r="AF65" t="str">
            <v>GEN</v>
          </cell>
          <cell r="AH65" t="str">
            <v>Nombre de Newsletters de l'àrea de cultura enviats durant l'any</v>
          </cell>
        </row>
        <row r="66">
          <cell r="B66">
            <v>61</v>
          </cell>
          <cell r="C66">
            <v>89304</v>
          </cell>
          <cell r="D66" t="str">
            <v>USUARI/CLIENT</v>
          </cell>
          <cell r="E66" t="str">
            <v>Nombre de suscriptors a les newsletters de l'àrea de cultura per 1.000 habitants</v>
          </cell>
          <cell r="F66" t="str">
            <v>Difondre l'activitat cultural municipal a la premsa</v>
          </cell>
          <cell r="G66">
            <v>102.913236902188</v>
          </cell>
          <cell r="H66">
            <v>118.3925958003673</v>
          </cell>
          <cell r="I66">
            <v>100.27541895002921</v>
          </cell>
          <cell r="J66">
            <v>118.7260641222064</v>
          </cell>
          <cell r="K66">
            <v>111.688713915926</v>
          </cell>
          <cell r="M66" t="str">
            <v>USUARIO/CLIENTE</v>
          </cell>
          <cell r="N66" t="str">
            <v>Número de subscriptores a las newsletters del área de cultura por 1.000 habitantes</v>
          </cell>
          <cell r="O66" t="str">
            <v>Difundir la actividad cultural municipal en la prensa</v>
          </cell>
          <cell r="P66" t="str">
            <v>USER/CUSTOMER</v>
          </cell>
          <cell r="T66" t="str">
            <v>V89141</v>
          </cell>
          <cell r="U66" t="str">
            <v>V86076</v>
          </cell>
          <cell r="V66" t="str">
            <v/>
          </cell>
          <cell r="W66" t="str">
            <v/>
          </cell>
          <cell r="X66" t="str">
            <v/>
          </cell>
          <cell r="Y66" t="str">
            <v/>
          </cell>
          <cell r="Z66" t="str">
            <v/>
          </cell>
          <cell r="AA66" t="str">
            <v/>
          </cell>
          <cell r="AB66" t="str">
            <v/>
          </cell>
          <cell r="AC66" t="str">
            <v/>
          </cell>
          <cell r="AD66" t="str">
            <v/>
          </cell>
          <cell r="AE66">
            <v>89304</v>
          </cell>
          <cell r="AF66" t="str">
            <v>GEN</v>
          </cell>
          <cell r="AH66" t="str">
            <v>Nombre de suscriptors a les newsletters de l'àrea de cultura per 1.000 habitants</v>
          </cell>
        </row>
        <row r="67">
          <cell r="B67">
            <v>62</v>
          </cell>
          <cell r="C67">
            <v>86341</v>
          </cell>
          <cell r="D67" t="str">
            <v>VALORS ORGANITZATIUS</v>
          </cell>
          <cell r="E67" t="str">
            <v>Gestió directa (%)
(Ajuntament, OOAA, Emp. municipal)</v>
          </cell>
          <cell r="F67" t="str">
            <v>Gestionar el servei amb les diverses formes de gestió</v>
          </cell>
          <cell r="G67">
            <v>98.349464636259839</v>
          </cell>
          <cell r="H67">
            <v>98.038714104621619</v>
          </cell>
          <cell r="I67">
            <v>96.395266949204796</v>
          </cell>
          <cell r="J67">
            <v>97.614710220675931</v>
          </cell>
          <cell r="K67">
            <v>97.851230768578276</v>
          </cell>
          <cell r="M67" t="str">
            <v>VALORES ORGANIZATIVOS</v>
          </cell>
          <cell r="N67" t="str">
            <v>Gestión directa (%) (Ayuntamiento, OOAA, Emp. municipal)</v>
          </cell>
          <cell r="O67" t="str">
            <v>Gestionar el servicio con las diversas formas de gestión</v>
          </cell>
          <cell r="P67" t="str">
            <v>ORGANIZATIONAL VALUES</v>
          </cell>
          <cell r="T67" t="str">
            <v>V86074</v>
          </cell>
          <cell r="U67" t="str">
            <v>V86070</v>
          </cell>
          <cell r="V67" t="str">
            <v/>
          </cell>
          <cell r="W67" t="str">
            <v/>
          </cell>
          <cell r="X67" t="str">
            <v/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/>
          </cell>
          <cell r="AD67" t="str">
            <v/>
          </cell>
          <cell r="AE67">
            <v>86341</v>
          </cell>
          <cell r="AF67" t="str">
            <v>GEN</v>
          </cell>
          <cell r="AH67" t="str">
            <v>Gestió directa (%)
(Ajuntament, OOAA, Emp. municipal)</v>
          </cell>
        </row>
        <row r="68">
          <cell r="B68">
            <v>63</v>
          </cell>
          <cell r="C68">
            <v>86346</v>
          </cell>
          <cell r="D68" t="str">
            <v>VALORS ORGANITZATIUS</v>
          </cell>
          <cell r="E68" t="str">
            <v>Gestió indirecta (%)
(concessió, altres...)</v>
          </cell>
          <cell r="F68" t="str">
            <v>Gestionar el servei amb les diverses formes de gestió</v>
          </cell>
          <cell r="G68">
            <v>1.6505353713258299</v>
          </cell>
          <cell r="H68">
            <v>1.9612858953783781</v>
          </cell>
          <cell r="I68">
            <v>3.6047330507952342</v>
          </cell>
          <cell r="J68">
            <v>2.385289779324069</v>
          </cell>
          <cell r="K68">
            <v>2.1894754318174621</v>
          </cell>
          <cell r="M68" t="str">
            <v>VALORES ORGANIZATIVOS</v>
          </cell>
          <cell r="N68" t="str">
            <v>Gestión indirecta (%) (concesión, otros...)</v>
          </cell>
          <cell r="O68" t="str">
            <v>Gestionar el servicio con las diversas formas de gestión</v>
          </cell>
          <cell r="P68" t="str">
            <v>ORGANIZATIONAL VALUES</v>
          </cell>
          <cell r="T68" t="str">
            <v>V86075</v>
          </cell>
          <cell r="U68" t="str">
            <v>V86070</v>
          </cell>
          <cell r="AE68">
            <v>86346</v>
          </cell>
          <cell r="AF68" t="str">
            <v>GEN</v>
          </cell>
          <cell r="AH68" t="str">
            <v>Gestió indirecta (%)
(concessió, altres...)</v>
          </cell>
        </row>
        <row r="69">
          <cell r="B69">
            <v>64</v>
          </cell>
          <cell r="C69">
            <v>93905</v>
          </cell>
          <cell r="D69" t="str">
            <v>VALORS ORGANITZATIUS</v>
          </cell>
          <cell r="E69" t="str">
            <v>% de treballadors externalitzats (capítol 2) sobre el total de treballadors de l'àrea de cultura</v>
          </cell>
          <cell r="F69" t="str">
            <v>Gestionar el servei amb les diverses formes de gestió</v>
          </cell>
          <cell r="G69" t="str">
            <v>-</v>
          </cell>
          <cell r="H69" t="str">
            <v>-</v>
          </cell>
          <cell r="I69">
            <v>23.141346392703792</v>
          </cell>
          <cell r="J69">
            <v>24.135154854454431</v>
          </cell>
          <cell r="K69">
            <v>24.510084828909559</v>
          </cell>
          <cell r="M69" t="str">
            <v>VALORES ORGANIZATIVOS</v>
          </cell>
          <cell r="N69" t="str">
            <v>% de treballadors externalitzats (capítol 2) sobre el total de treballadors de l'àrea de cultura</v>
          </cell>
          <cell r="O69" t="str">
            <v>Gestionar el servicio con las diversas formas de gestión</v>
          </cell>
          <cell r="P69" t="str">
            <v>ORGANIZATIONAL VALUES</v>
          </cell>
          <cell r="T69" t="str">
            <v>V93845</v>
          </cell>
          <cell r="U69" t="str">
            <v>V86062</v>
          </cell>
          <cell r="AE69">
            <v>93905</v>
          </cell>
          <cell r="AF69" t="str">
            <v>GEN</v>
          </cell>
          <cell r="AH69" t="str">
            <v>% de treballadors externalitzats (capítol 2) sobre el total de treballadors de l'àrea de cultura</v>
          </cell>
        </row>
        <row r="70">
          <cell r="B70">
            <v>65</v>
          </cell>
          <cell r="C70">
            <v>86356</v>
          </cell>
          <cell r="D70" t="str">
            <v>VALORS ORGANITZATIUS</v>
          </cell>
          <cell r="E70" t="str">
            <v>% d'hores de baixa sobre hores de conveni</v>
          </cell>
          <cell r="F70" t="str">
            <v>Promoure un clima laboral positiu i millorar les habilitats dels treballadors</v>
          </cell>
          <cell r="G70">
            <v>3.8846234943957501</v>
          </cell>
          <cell r="H70">
            <v>5.4638629023326164</v>
          </cell>
          <cell r="I70">
            <v>7.4100013191469696</v>
          </cell>
          <cell r="J70">
            <v>5.4817660486258006</v>
          </cell>
          <cell r="K70">
            <v>6.0332265506725351</v>
          </cell>
          <cell r="M70" t="str">
            <v>VALORES ORGANIZATIVOS</v>
          </cell>
          <cell r="N70" t="str">
            <v>% de horas de baja sobre horas de convenio</v>
          </cell>
          <cell r="O70" t="str">
            <v>Promover un clima laboral positivo y mejorar las habilidades de los trabajadores</v>
          </cell>
          <cell r="P70" t="str">
            <v>ORGANIZATIONAL VALUES</v>
          </cell>
          <cell r="T70" t="str">
            <v>V86066</v>
          </cell>
          <cell r="U70" t="str">
            <v>V86065</v>
          </cell>
          <cell r="V70" t="str">
            <v/>
          </cell>
          <cell r="W70" t="str">
            <v/>
          </cell>
          <cell r="X70" t="str">
            <v/>
          </cell>
          <cell r="Y70" t="str">
            <v/>
          </cell>
          <cell r="Z70" t="str">
            <v/>
          </cell>
          <cell r="AA70" t="str">
            <v/>
          </cell>
          <cell r="AB70" t="str">
            <v/>
          </cell>
          <cell r="AC70" t="str">
            <v/>
          </cell>
          <cell r="AD70" t="str">
            <v/>
          </cell>
          <cell r="AE70">
            <v>86356</v>
          </cell>
          <cell r="AF70" t="str">
            <v>GEN</v>
          </cell>
          <cell r="AH70" t="str">
            <v>% d'hores de baixa sobre hores de conveni</v>
          </cell>
        </row>
        <row r="71">
          <cell r="B71">
            <v>66</v>
          </cell>
          <cell r="C71">
            <v>86361</v>
          </cell>
          <cell r="D71" t="str">
            <v>VALORS ORGANITZATIUS</v>
          </cell>
          <cell r="E71" t="str">
            <v>Hores anuals de formació per treballador</v>
          </cell>
          <cell r="F71" t="str">
            <v>Promoure un clima laboral positiu i millorar les habilitats dels treballadors</v>
          </cell>
          <cell r="G71">
            <v>12.754490714459489</v>
          </cell>
          <cell r="H71">
            <v>12.758620237048319</v>
          </cell>
          <cell r="I71">
            <v>10.410021731862249</v>
          </cell>
          <cell r="J71">
            <v>10.65793550786011</v>
          </cell>
          <cell r="K71">
            <v>13.43049574407522</v>
          </cell>
          <cell r="M71" t="str">
            <v>VALORES ORGANIZATIVOS</v>
          </cell>
          <cell r="N71" t="str">
            <v>Horas anuales de formación por trabajador/a</v>
          </cell>
          <cell r="O71" t="str">
            <v>Promover un clima laboral positivo y mejorar las habilidades de los trabajadores</v>
          </cell>
          <cell r="P71" t="str">
            <v>ORGANIZATIONAL VALUES</v>
          </cell>
          <cell r="T71" t="str">
            <v>V86067</v>
          </cell>
          <cell r="U71" t="str">
            <v>V86062</v>
          </cell>
          <cell r="AE71">
            <v>86361</v>
          </cell>
          <cell r="AF71" t="str">
            <v>GEN</v>
          </cell>
          <cell r="AH71" t="str">
            <v>Hores anuals de formació per treballador</v>
          </cell>
        </row>
        <row r="72">
          <cell r="B72">
            <v>67</v>
          </cell>
          <cell r="C72">
            <v>91102</v>
          </cell>
          <cell r="D72" t="str">
            <v>VALORS ORGANITZATIUS</v>
          </cell>
          <cell r="E72" t="str">
            <v>% treballadors de l'àrea de cultura de l'ajuntament sobre el total de treballadors municipals</v>
          </cell>
          <cell r="F72" t="str">
            <v>Disposar d'una dotació adequada de RRHH</v>
          </cell>
          <cell r="G72">
            <v>6.4559669050624038</v>
          </cell>
          <cell r="H72">
            <v>5.4317159922152873</v>
          </cell>
          <cell r="I72">
            <v>5.1469820645232938</v>
          </cell>
          <cell r="J72">
            <v>5.7356793226617286</v>
          </cell>
          <cell r="K72">
            <v>5.6622436032987951</v>
          </cell>
          <cell r="M72" t="str">
            <v>VALORES ORGANIZATIVOS</v>
          </cell>
          <cell r="N72" t="str">
            <v>% trabajadores/as del área de cultura del ayuntamiento sobre el total de trabajadores/as municipales</v>
          </cell>
          <cell r="O72" t="str">
            <v>Disponer de una dotación adecuada de RRHH</v>
          </cell>
          <cell r="P72" t="str">
            <v>ORGANIZATIONAL VALUES</v>
          </cell>
          <cell r="T72" t="str">
            <v>V86062</v>
          </cell>
          <cell r="U72" t="str">
            <v>V86064</v>
          </cell>
          <cell r="V72" t="str">
            <v/>
          </cell>
          <cell r="W72" t="str">
            <v/>
          </cell>
          <cell r="X72" t="str">
            <v/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 t="str">
            <v/>
          </cell>
          <cell r="AE72">
            <v>91102</v>
          </cell>
          <cell r="AF72" t="str">
            <v>GEN</v>
          </cell>
          <cell r="AH72" t="str">
            <v>% treballadors de l'àrea de cultura de l'ajuntament sobre el total de treballadors municipals</v>
          </cell>
        </row>
        <row r="73">
          <cell r="B73">
            <v>68</v>
          </cell>
          <cell r="C73">
            <v>91107</v>
          </cell>
          <cell r="D73" t="str">
            <v>VALORS ORGANITZATIUS</v>
          </cell>
          <cell r="E73" t="str">
            <v>Treballadors de l'àrea de cultura de l'ajuntament per cada 10.000 habitants</v>
          </cell>
          <cell r="F73" t="str">
            <v>Disposar d'una dotació adequada de RRHH</v>
          </cell>
          <cell r="G73">
            <v>4.985207431309572</v>
          </cell>
          <cell r="H73">
            <v>4.5760181100363369</v>
          </cell>
          <cell r="I73">
            <v>4.397992350333106</v>
          </cell>
          <cell r="J73">
            <v>4.8483719424819194</v>
          </cell>
          <cell r="K73">
            <v>4.9433173787510167</v>
          </cell>
          <cell r="M73" t="str">
            <v>VALORES ORGANIZATIVOS</v>
          </cell>
          <cell r="N73" t="str">
            <v>Trabajadores/as del área de cultura del ayuntamiento por cada 10.000 habitantes</v>
          </cell>
          <cell r="O73" t="str">
            <v>Disponer de una dotación adecuada de RRHH</v>
          </cell>
          <cell r="P73" t="str">
            <v>ORGANIZATIONAL VALUES</v>
          </cell>
          <cell r="T73" t="str">
            <v>V86062</v>
          </cell>
          <cell r="U73" t="str">
            <v>V86076</v>
          </cell>
          <cell r="V73" t="str">
            <v/>
          </cell>
          <cell r="W73" t="str">
            <v/>
          </cell>
          <cell r="X73" t="str">
            <v/>
          </cell>
          <cell r="Y73" t="str">
            <v/>
          </cell>
          <cell r="Z73" t="str">
            <v/>
          </cell>
          <cell r="AA73" t="str">
            <v/>
          </cell>
          <cell r="AB73" t="str">
            <v/>
          </cell>
          <cell r="AC73" t="str">
            <v/>
          </cell>
          <cell r="AD73" t="str">
            <v/>
          </cell>
          <cell r="AE73">
            <v>91107</v>
          </cell>
          <cell r="AF73" t="str">
            <v>GEN</v>
          </cell>
          <cell r="AH73" t="str">
            <v>Treballadors de l'àrea de cultura de l'ajuntament per cada 10.000 habitants</v>
          </cell>
        </row>
        <row r="74">
          <cell r="B74">
            <v>69</v>
          </cell>
          <cell r="C74">
            <v>89309</v>
          </cell>
          <cell r="D74" t="str">
            <v>VALORS ORGANITZATIUS</v>
          </cell>
          <cell r="E74" t="str">
            <v>% de dones sobre el total de treballadors/es municipals de l'àrea de cultura</v>
          </cell>
          <cell r="F74" t="str">
            <v>Vetllar per la igualtat efectiva entre dones i homes</v>
          </cell>
          <cell r="G74">
            <v>57.479271306704923</v>
          </cell>
          <cell r="H74">
            <v>58.630062516988311</v>
          </cell>
          <cell r="I74">
            <v>60.300539674669608</v>
          </cell>
          <cell r="J74">
            <v>60.865515233844363</v>
          </cell>
          <cell r="K74">
            <v>62.06522031829239</v>
          </cell>
          <cell r="M74" t="str">
            <v>VALORES ORGANIZATIVOS</v>
          </cell>
          <cell r="N74" t="str">
            <v>% de mujeres sobre el total de trabajadores/as municipales del área de cultura</v>
          </cell>
          <cell r="O74" t="str">
            <v>Velar por la igualdad efectiva entre mujeres y hombres</v>
          </cell>
          <cell r="P74" t="str">
            <v>ORGANIZATIONAL VALUES</v>
          </cell>
          <cell r="T74" t="str">
            <v>V89142</v>
          </cell>
          <cell r="U74" t="str">
            <v>V86062</v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>
            <v>89309</v>
          </cell>
          <cell r="AF74" t="str">
            <v>GEN</v>
          </cell>
          <cell r="AH74" t="str">
            <v>% de dones sobre el total de treballadors/es municipals de l'àrea de cultura</v>
          </cell>
        </row>
        <row r="75">
          <cell r="B75">
            <v>70</v>
          </cell>
          <cell r="C75">
            <v>93991</v>
          </cell>
          <cell r="D75" t="str">
            <v>VALORS ORGANITZATIUS</v>
          </cell>
          <cell r="E75" t="str">
            <v>% de dones sobre el total de treballadors externalitzats (capítol 2) de l’àrea de cultura</v>
          </cell>
          <cell r="F75" t="str">
            <v>Vetllar per la igualtat efectiva entre dones i homes</v>
          </cell>
          <cell r="G75" t="str">
            <v>-</v>
          </cell>
          <cell r="H75" t="str">
            <v>-</v>
          </cell>
          <cell r="I75">
            <v>53.975428836346779</v>
          </cell>
          <cell r="J75">
            <v>53.83146504473283</v>
          </cell>
          <cell r="K75">
            <v>53.884303375960897</v>
          </cell>
          <cell r="M75" t="str">
            <v>VALORES ORGANIZATIVOS</v>
          </cell>
          <cell r="N75" t="str">
            <v>% de dones sobre el total de treballadors externalitzats (capítol 2) de l’àrea de cultura</v>
          </cell>
          <cell r="O75" t="str">
            <v>Velar por la igualdad efectiva entre mujeres y hombres</v>
          </cell>
          <cell r="P75" t="str">
            <v>ORGANIZATIONAL VALUES</v>
          </cell>
          <cell r="T75" t="str">
            <v>V93924</v>
          </cell>
          <cell r="U75" t="str">
            <v>V93845</v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 t="str">
            <v/>
          </cell>
          <cell r="AE75">
            <v>93991</v>
          </cell>
          <cell r="AF75" t="str">
            <v>GEN</v>
          </cell>
          <cell r="AH75" t="str">
            <v>% de dones sobre el total de treballadors externalitzats (capítol 2) de l’àrea de cultura</v>
          </cell>
        </row>
        <row r="76">
          <cell r="B76">
            <v>71</v>
          </cell>
          <cell r="C76">
            <v>91097</v>
          </cell>
          <cell r="D76" t="str">
            <v>VALORS ORGANITZATIUS</v>
          </cell>
          <cell r="E76" t="str">
            <v>% de dones comandament s/total de comandaments de l'àrea de cultura</v>
          </cell>
          <cell r="F76" t="str">
            <v>Vetllar per la igualtat efectiva entre dones i homes</v>
          </cell>
          <cell r="G76">
            <v>57.574004435444976</v>
          </cell>
          <cell r="H76">
            <v>48.192771084337352</v>
          </cell>
          <cell r="I76">
            <v>48.958333333333343</v>
          </cell>
          <cell r="J76">
            <v>50</v>
          </cell>
          <cell r="K76">
            <v>57.142857142857153</v>
          </cell>
          <cell r="M76" t="str">
            <v>VALORES ORGANIZATIVOS</v>
          </cell>
          <cell r="N76" t="str">
            <v>% de mujeres mando s/total de mandos del área de cultura</v>
          </cell>
          <cell r="O76" t="str">
            <v>Velar por la igualdad efectiva entre mujeres y hombres</v>
          </cell>
          <cell r="P76" t="str">
            <v>ORGANIZATIONAL VALUES</v>
          </cell>
          <cell r="T76" t="str">
            <v>V90799</v>
          </cell>
          <cell r="U76" t="str">
            <v>V90798</v>
          </cell>
          <cell r="V76" t="str">
            <v/>
          </cell>
          <cell r="W76" t="str">
            <v/>
          </cell>
          <cell r="X76" t="str">
            <v/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 t="str">
            <v/>
          </cell>
          <cell r="AE76">
            <v>91097</v>
          </cell>
          <cell r="AF76" t="str">
            <v>GEN</v>
          </cell>
          <cell r="AH76" t="str">
            <v>% de dones comandament s/total de comandaments de l'àrea de cultura</v>
          </cell>
        </row>
        <row r="77">
          <cell r="B77">
            <v>72</v>
          </cell>
          <cell r="C77">
            <v>86366</v>
          </cell>
          <cell r="D77" t="str">
            <v>VALORS ORGANITZATIUS</v>
          </cell>
          <cell r="E77" t="str">
            <v>Sou brut del Cap de cultura</v>
          </cell>
          <cell r="F77" t="str">
            <v>Oferir una retribució adequada</v>
          </cell>
          <cell r="G77">
            <v>47375.524444444447</v>
          </cell>
          <cell r="H77">
            <v>45715.244444444448</v>
          </cell>
          <cell r="I77">
            <v>45104.57</v>
          </cell>
          <cell r="J77">
            <v>46895.955294117637</v>
          </cell>
          <cell r="K77">
            <v>47916.198076923072</v>
          </cell>
          <cell r="M77" t="str">
            <v>VALORES ORGANIZATIVOS</v>
          </cell>
          <cell r="N77" t="str">
            <v>Sueldo bruto del Jefe de Cultura</v>
          </cell>
          <cell r="O77" t="str">
            <v>Ofrecer una retribución adecuada</v>
          </cell>
          <cell r="P77" t="str">
            <v>ORGANIZATIONAL VALUES</v>
          </cell>
          <cell r="T77" t="str">
            <v>V86068</v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>
            <v>86366</v>
          </cell>
          <cell r="AF77" t="str">
            <v>GEN</v>
          </cell>
          <cell r="AH77" t="str">
            <v>Sou brut del Cap de cultura</v>
          </cell>
        </row>
        <row r="78">
          <cell r="B78">
            <v>73</v>
          </cell>
          <cell r="C78">
            <v>86401</v>
          </cell>
          <cell r="D78" t="str">
            <v>ECONOMIA</v>
          </cell>
          <cell r="E78" t="str">
            <v>Despesa corrent en cultura per habitant</v>
          </cell>
          <cell r="F78" t="str">
            <v>Disposar dels recursos i del finançament adequats</v>
          </cell>
          <cell r="G78">
            <v>58.94406526168315</v>
          </cell>
          <cell r="H78">
            <v>62.291369725841157</v>
          </cell>
          <cell r="I78">
            <v>51.142251842248747</v>
          </cell>
          <cell r="J78">
            <v>60.565014162061424</v>
          </cell>
          <cell r="K78">
            <v>64.94854523647895</v>
          </cell>
          <cell r="M78" t="str">
            <v>ECONOMÍA</v>
          </cell>
          <cell r="N78" t="str">
            <v>Gasto corriente en cultura por habitante</v>
          </cell>
          <cell r="O78" t="str">
            <v>Disponer de los recursos y de la financiación adecuadas</v>
          </cell>
          <cell r="P78" t="str">
            <v>FINANCIAL MANAGEMENT</v>
          </cell>
          <cell r="T78" t="str">
            <v>V86070</v>
          </cell>
          <cell r="U78" t="str">
            <v>V86076</v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>
            <v>86401</v>
          </cell>
          <cell r="AF78" t="str">
            <v>GEN</v>
          </cell>
          <cell r="AH78" t="str">
            <v>Despesa corrent en cultura per habitant</v>
          </cell>
        </row>
        <row r="79">
          <cell r="B79">
            <v>74</v>
          </cell>
          <cell r="C79">
            <v>86406</v>
          </cell>
          <cell r="D79" t="str">
            <v>ECONOMIA</v>
          </cell>
          <cell r="E79" t="str">
            <v>% de la despesa corrent en cultura sobre el pressupost corrent municipal</v>
          </cell>
          <cell r="F79" t="str">
            <v>Disposar dels recursos i del finançament adequats</v>
          </cell>
          <cell r="G79">
            <v>6.7139227572964586</v>
          </cell>
          <cell r="H79">
            <v>6.8788287807462778</v>
          </cell>
          <cell r="I79">
            <v>5.812190007180023</v>
          </cell>
          <cell r="J79">
            <v>6.3613789954544782</v>
          </cell>
          <cell r="K79">
            <v>6.418446776632865</v>
          </cell>
          <cell r="M79" t="str">
            <v>ECONOMÍA</v>
          </cell>
          <cell r="N79" t="str">
            <v>% del gasto corriente en cultura sobre el presupuesto corriente municipal</v>
          </cell>
          <cell r="O79" t="str">
            <v>Disponer de los recursos y de la financiación adecuadas</v>
          </cell>
          <cell r="P79" t="str">
            <v>FINANCIAL MANAGEMENT</v>
          </cell>
          <cell r="T79" t="str">
            <v>V86070</v>
          </cell>
          <cell r="U79" t="str">
            <v>V86081</v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>
            <v>86406</v>
          </cell>
          <cell r="AF79" t="str">
            <v>GEN</v>
          </cell>
          <cell r="AH79" t="str">
            <v>% de la despesa corrent en cultura sobre el pressupost corrent municipal</v>
          </cell>
        </row>
        <row r="80">
          <cell r="B80">
            <v>75</v>
          </cell>
          <cell r="C80">
            <v>86421</v>
          </cell>
          <cell r="D80" t="str">
            <v>ECONOMIA</v>
          </cell>
          <cell r="E80" t="str">
            <v>% de finançament per transferències (DIBA, GENCAT, etc.)</v>
          </cell>
          <cell r="F80" t="str">
            <v>Disposar dels recursos i del finançament adequats</v>
          </cell>
          <cell r="G80">
            <v>14.997613934137419</v>
          </cell>
          <cell r="H80">
            <v>15.703604058127331</v>
          </cell>
          <cell r="I80">
            <v>18.67094973519875</v>
          </cell>
          <cell r="J80">
            <v>18.250039110243019</v>
          </cell>
          <cell r="K80">
            <v>17.024500208873299</v>
          </cell>
          <cell r="M80" t="str">
            <v>ECONOMÍA</v>
          </cell>
          <cell r="N80" t="str">
            <v>% de financiación por transferencias (DIBA, GENCAT, etc.)</v>
          </cell>
          <cell r="O80" t="str">
            <v>Disponer de los recursos y de la financiación adecuadas</v>
          </cell>
          <cell r="P80" t="str">
            <v>FINANCIAL MANAGEMENT</v>
          </cell>
          <cell r="T80" t="str">
            <v>V86072</v>
          </cell>
          <cell r="U80" t="str">
            <v>V86070</v>
          </cell>
          <cell r="V80" t="str">
            <v/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  <cell r="AB80" t="str">
            <v/>
          </cell>
          <cell r="AC80" t="str">
            <v/>
          </cell>
          <cell r="AD80" t="str">
            <v/>
          </cell>
          <cell r="AE80">
            <v>86421</v>
          </cell>
          <cell r="AF80" t="str">
            <v>GEN</v>
          </cell>
          <cell r="AH80" t="str">
            <v>% de finançament per transferències (DIBA, GENCAT, etc.)</v>
          </cell>
        </row>
        <row r="81">
          <cell r="B81">
            <v>76</v>
          </cell>
          <cell r="C81">
            <v>86416</v>
          </cell>
          <cell r="D81" t="str">
            <v>ECONOMIA</v>
          </cell>
          <cell r="E81" t="str">
            <v>% d'autofinançament per taxes, preus públics i patrocini dels Serveis culturals municipals</v>
          </cell>
          <cell r="F81" t="str">
            <v>Disposar dels recursos i del finançament adequats</v>
          </cell>
          <cell r="G81">
            <v>7.6656692688617838</v>
          </cell>
          <cell r="H81">
            <v>7.4299217123552577</v>
          </cell>
          <cell r="I81">
            <v>3.18549364591872</v>
          </cell>
          <cell r="J81">
            <v>4.2604410785938267</v>
          </cell>
          <cell r="K81">
            <v>5.3059811577990983</v>
          </cell>
          <cell r="M81" t="str">
            <v>ECONOMÍA</v>
          </cell>
          <cell r="N81" t="str">
            <v>% de autofinanciación por tasas, precios públicos y patrocinio de los Servicios culturales municipales</v>
          </cell>
          <cell r="O81" t="str">
            <v>Disponer de los recursos y de la financiación adecuadas</v>
          </cell>
          <cell r="P81" t="str">
            <v>FINANCIAL MANAGEMENT</v>
          </cell>
          <cell r="T81" t="str">
            <v>V86071</v>
          </cell>
          <cell r="U81" t="str">
            <v>V86070</v>
          </cell>
          <cell r="V81" t="str">
            <v/>
          </cell>
          <cell r="W81" t="str">
            <v/>
          </cell>
          <cell r="X81" t="str">
            <v/>
          </cell>
          <cell r="Y81" t="str">
            <v/>
          </cell>
          <cell r="Z81" t="str">
            <v/>
          </cell>
          <cell r="AA81" t="str">
            <v/>
          </cell>
          <cell r="AB81" t="str">
            <v/>
          </cell>
          <cell r="AC81" t="str">
            <v/>
          </cell>
          <cell r="AD81" t="str">
            <v/>
          </cell>
          <cell r="AE81">
            <v>86416</v>
          </cell>
          <cell r="AF81" t="str">
            <v>GEN</v>
          </cell>
          <cell r="AH81" t="str">
            <v>% d'autofinançament per taxes, preus públics i patrocini dels Serveis culturals municipals</v>
          </cell>
        </row>
        <row r="82">
          <cell r="B82">
            <v>77</v>
          </cell>
          <cell r="C82">
            <v>86411</v>
          </cell>
          <cell r="D82" t="str">
            <v>ECONOMIA</v>
          </cell>
          <cell r="E82" t="str">
            <v>% despesa en transferències a entitats sobre despesa corrent en cultura</v>
          </cell>
          <cell r="F82" t="str">
            <v>Gestionar els recursos adequadament</v>
          </cell>
          <cell r="G82">
            <v>6.0415889134527641</v>
          </cell>
          <cell r="H82">
            <v>7.0680413337344756</v>
          </cell>
          <cell r="I82">
            <v>5.305084642691825</v>
          </cell>
          <cell r="J82">
            <v>5.6156290246462337</v>
          </cell>
          <cell r="K82">
            <v>5.3896567039198562</v>
          </cell>
          <cell r="M82" t="str">
            <v>ECONOMÍA</v>
          </cell>
          <cell r="N82" t="str">
            <v>% gasto en transferencias a entidades sobre gasto corriente en cultura</v>
          </cell>
          <cell r="O82" t="str">
            <v>Gestionar los recursos adecuadamente</v>
          </cell>
          <cell r="P82" t="str">
            <v>FINANCIAL MANAGEMENT</v>
          </cell>
          <cell r="T82" t="str">
            <v>V90801</v>
          </cell>
          <cell r="U82" t="str">
            <v>V86070</v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>
            <v>86411</v>
          </cell>
          <cell r="AF82" t="str">
            <v>GEN</v>
          </cell>
          <cell r="AH82" t="str">
            <v>% despesa en transferències a entitats sobre despesa corrent en cultura</v>
          </cell>
        </row>
        <row r="83">
          <cell r="B83">
            <v>78</v>
          </cell>
          <cell r="C83">
            <v>91122</v>
          </cell>
          <cell r="D83" t="str">
            <v>ECONOMIA</v>
          </cell>
          <cell r="E83" t="str">
            <v>% de la despesa en personal sobre despesa corrent en cultura</v>
          </cell>
          <cell r="F83" t="str">
            <v>Gestionar els recursos adequadament</v>
          </cell>
          <cell r="G83">
            <v>34.932842740606382</v>
          </cell>
          <cell r="H83">
            <v>29.05602894631112</v>
          </cell>
          <cell r="I83">
            <v>35.979064784711397</v>
          </cell>
          <cell r="J83">
            <v>34.793896079645471</v>
          </cell>
          <cell r="K83">
            <v>31.66936658642889</v>
          </cell>
          <cell r="M83" t="str">
            <v>ECONOMÍA</v>
          </cell>
          <cell r="N83" t="str">
            <v>% del gasto en personal sobre gasto corriente en cultura</v>
          </cell>
          <cell r="O83" t="str">
            <v>Gestionar los recursos adecuadamente</v>
          </cell>
          <cell r="P83" t="str">
            <v>FINANCIAL MANAGEMENT</v>
          </cell>
          <cell r="T83" t="str">
            <v>V90802</v>
          </cell>
          <cell r="U83" t="str">
            <v>V86070</v>
          </cell>
          <cell r="V83" t="str">
            <v/>
          </cell>
          <cell r="W83" t="str">
            <v/>
          </cell>
          <cell r="X83" t="str">
            <v/>
          </cell>
          <cell r="Y83" t="str">
            <v/>
          </cell>
          <cell r="Z83" t="str">
            <v/>
          </cell>
          <cell r="AA83" t="str">
            <v/>
          </cell>
          <cell r="AB83" t="str">
            <v/>
          </cell>
          <cell r="AC83" t="str">
            <v/>
          </cell>
          <cell r="AD83" t="str">
            <v/>
          </cell>
          <cell r="AE83">
            <v>91122</v>
          </cell>
          <cell r="AF83" t="str">
            <v>GEN</v>
          </cell>
          <cell r="AH83" t="str">
            <v>% de la despesa en personal sobre despesa corrent en cultura</v>
          </cell>
        </row>
        <row r="84">
          <cell r="B84">
            <v>79</v>
          </cell>
          <cell r="C84">
            <v>91127</v>
          </cell>
          <cell r="D84" t="str">
            <v>ECONOMIA</v>
          </cell>
          <cell r="E84" t="str">
            <v>% de despesa en difusió, comunicació i publicitat sobre el total de la despesa en cultura</v>
          </cell>
          <cell r="F84" t="str">
            <v>Gestionar els recursos adequadament</v>
          </cell>
          <cell r="G84">
            <v>1.776881609923624</v>
          </cell>
          <cell r="H84">
            <v>1.480980640874108</v>
          </cell>
          <cell r="I84">
            <v>1.270247927049267</v>
          </cell>
          <cell r="J84">
            <v>1.1401860660867891</v>
          </cell>
          <cell r="K84">
            <v>1.152205565961202</v>
          </cell>
          <cell r="M84" t="str">
            <v>ECONOMÍA</v>
          </cell>
          <cell r="N84" t="str">
            <v>% de gasto en difusión, comunicación y publicidad sobre el total del gasto en cultura</v>
          </cell>
          <cell r="O84" t="str">
            <v>Gestionar los recursos adecuadamente</v>
          </cell>
          <cell r="P84" t="str">
            <v>FINANCIAL MANAGEMENT</v>
          </cell>
          <cell r="T84" t="str">
            <v>V90803</v>
          </cell>
          <cell r="U84" t="str">
            <v>V86070</v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>
            <v>91127</v>
          </cell>
          <cell r="AF84" t="str">
            <v>GEN</v>
          </cell>
          <cell r="AH84" t="str">
            <v>% de despesa en difusió, comunicació i publicitat sobre el total de la despesa en cultura</v>
          </cell>
        </row>
        <row r="85">
          <cell r="B85">
            <v>80</v>
          </cell>
          <cell r="C85">
            <v>86431</v>
          </cell>
          <cell r="D85" t="str">
            <v>ECONOMIA</v>
          </cell>
          <cell r="E85" t="str">
            <v>% de despesa en Biblioteques públiques s/total de la despesa corrent en cultura</v>
          </cell>
          <cell r="F85" t="str">
            <v>Distribució (en percentatge) de la despesa entre els diferents àmbits de cultura</v>
          </cell>
          <cell r="G85">
            <v>26.95317455161635</v>
          </cell>
          <cell r="H85">
            <v>26.60984426957349</v>
          </cell>
          <cell r="I85">
            <v>31.401938220896639</v>
          </cell>
          <cell r="J85">
            <v>28.122814799255089</v>
          </cell>
          <cell r="K85">
            <v>29.704332584081531</v>
          </cell>
          <cell r="M85" t="str">
            <v>ECONOMÍA</v>
          </cell>
          <cell r="N85" t="str">
            <v>% de gasto en Bibliotecas públicas s/total del gasto corriente en cultura</v>
          </cell>
          <cell r="O85" t="str">
            <v>Distribución (en porcentaje) del gasto entre los diferentes ámbitos de cultura</v>
          </cell>
          <cell r="P85" t="str">
            <v>FINANCIAL MANAGEMENT</v>
          </cell>
          <cell r="T85" t="str">
            <v>V86097</v>
          </cell>
          <cell r="U85" t="str">
            <v>V86070</v>
          </cell>
          <cell r="V85" t="str">
            <v/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 t="str">
            <v/>
          </cell>
          <cell r="AC85" t="str">
            <v/>
          </cell>
          <cell r="AD85" t="str">
            <v/>
          </cell>
          <cell r="AE85">
            <v>86431</v>
          </cell>
          <cell r="AF85" t="str">
            <v>BIB</v>
          </cell>
          <cell r="AH85" t="str">
            <v>% de despesa en Biblioteques públiques s/total de la despesa corrent en cultura</v>
          </cell>
        </row>
        <row r="86">
          <cell r="B86">
            <v>81</v>
          </cell>
          <cell r="C86">
            <v>86446</v>
          </cell>
          <cell r="D86" t="str">
            <v>ECONOMIA</v>
          </cell>
          <cell r="E86" t="str">
            <v>% de despesa en CCP s/total de la despesa corrent en cultura</v>
          </cell>
          <cell r="F86" t="str">
            <v>Distribució (en percentatge) de la despesa entre els diferents àmbits de cultura</v>
          </cell>
          <cell r="G86">
            <v>10.8569500718383</v>
          </cell>
          <cell r="H86">
            <v>11.64795633480473</v>
          </cell>
          <cell r="I86">
            <v>11.43514996035816</v>
          </cell>
          <cell r="J86">
            <v>11.244005527143861</v>
          </cell>
          <cell r="K86">
            <v>9.7253565570543898</v>
          </cell>
          <cell r="M86" t="str">
            <v>ECONOMÍA</v>
          </cell>
          <cell r="N86" t="str">
            <v>% de gasto en CCP s/total del gasto corriente en cultura</v>
          </cell>
          <cell r="O86" t="str">
            <v>Distribución (en porcentaje) del gasto entre los diferentes ámbitos de cultura</v>
          </cell>
          <cell r="P86" t="str">
            <v>FINANCIAL MANAGEMENT</v>
          </cell>
          <cell r="T86" t="str">
            <v>V86185</v>
          </cell>
          <cell r="U86" t="str">
            <v>V86070</v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B86" t="str">
            <v/>
          </cell>
          <cell r="AC86" t="str">
            <v/>
          </cell>
          <cell r="AD86" t="str">
            <v/>
          </cell>
          <cell r="AE86">
            <v>86446</v>
          </cell>
          <cell r="AF86" t="str">
            <v>CCP</v>
          </cell>
          <cell r="AH86" t="str">
            <v>% de despesa en CCP s/total de la despesa corrent en cultura</v>
          </cell>
        </row>
        <row r="87">
          <cell r="B87">
            <v>82</v>
          </cell>
          <cell r="C87">
            <v>86436</v>
          </cell>
          <cell r="D87" t="str">
            <v>ECONOMIA</v>
          </cell>
          <cell r="E87" t="str">
            <v>% de despesa en Museus s/total de la despesa corrent en cultura</v>
          </cell>
          <cell r="F87" t="str">
            <v>Distribució (en percentatge) de la despesa entre els diferents àmbits de cultura</v>
          </cell>
          <cell r="G87">
            <v>10.351220986493461</v>
          </cell>
          <cell r="H87">
            <v>12.33016089729395</v>
          </cell>
          <cell r="I87">
            <v>12.383388909310099</v>
          </cell>
          <cell r="J87">
            <v>11.340732501479041</v>
          </cell>
          <cell r="K87">
            <v>10.33094921271489</v>
          </cell>
          <cell r="M87" t="str">
            <v>ECONOMÍA</v>
          </cell>
          <cell r="N87" t="str">
            <v>% de gasto en Museos s/total del gasto corriente en cultura</v>
          </cell>
          <cell r="O87" t="str">
            <v>Distribución (en porcentaje) del gasto entre los diferentes ámbitos de cultura</v>
          </cell>
          <cell r="P87" t="str">
            <v>FINANCIAL MANAGEMENT</v>
          </cell>
          <cell r="T87" t="str">
            <v>V86147</v>
          </cell>
          <cell r="U87" t="str">
            <v>V86070</v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>
            <v>86436</v>
          </cell>
          <cell r="AF87" t="str">
            <v>MUS</v>
          </cell>
          <cell r="AH87" t="str">
            <v>% de despesa en Museus s/total de la despesa corrent en cultura</v>
          </cell>
        </row>
        <row r="88">
          <cell r="B88">
            <v>83</v>
          </cell>
          <cell r="C88">
            <v>86441</v>
          </cell>
          <cell r="D88" t="str">
            <v>ECONOMIA</v>
          </cell>
          <cell r="E88" t="str">
            <v>% de despesa en Arxius municipals s/total de la despesa corrent en cultura</v>
          </cell>
          <cell r="F88" t="str">
            <v>Distribució (en percentatge) de la despesa entre els diferents àmbits de cultura</v>
          </cell>
          <cell r="G88">
            <v>3.359599762890221</v>
          </cell>
          <cell r="H88">
            <v>3.1134184147059529</v>
          </cell>
          <cell r="I88">
            <v>3.3311362593635749</v>
          </cell>
          <cell r="J88">
            <v>2.7889902604763508</v>
          </cell>
          <cell r="K88">
            <v>3.029011923601491</v>
          </cell>
          <cell r="M88" t="str">
            <v>ECONOMÍA</v>
          </cell>
          <cell r="N88" t="str">
            <v>% de gasto en Archivos municipales s/total del gasto corriente en cultura</v>
          </cell>
          <cell r="O88" t="str">
            <v>Distribución (en porcentaje) del gasto entre los diferentes ámbitos de cultura</v>
          </cell>
          <cell r="P88" t="str">
            <v>FINANCIAL MANAGEMENT</v>
          </cell>
          <cell r="T88" t="str">
            <v>V86164</v>
          </cell>
          <cell r="U88" t="str">
            <v>V86070</v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>
            <v>86441</v>
          </cell>
          <cell r="AF88" t="str">
            <v>ARX</v>
          </cell>
          <cell r="AH88" t="str">
            <v>% de despesa en Arxius municipals s/total de la despesa corrent en cultura</v>
          </cell>
        </row>
        <row r="89">
          <cell r="B89">
            <v>84</v>
          </cell>
          <cell r="C89">
            <v>86426</v>
          </cell>
          <cell r="D89" t="str">
            <v>ECONOMIA</v>
          </cell>
          <cell r="E89" t="str">
            <v>% de despesa en Espais escènics s/total de la despesa corrent en cultura</v>
          </cell>
          <cell r="F89" t="str">
            <v>Distribució (en percentatge) de la despesa entre els diferents àmbits de cultura</v>
          </cell>
          <cell r="G89">
            <v>17.53709720705795</v>
          </cell>
          <cell r="H89">
            <v>18.672602260361899</v>
          </cell>
          <cell r="I89">
            <v>15.842362491067171</v>
          </cell>
          <cell r="J89">
            <v>16.83012512820326</v>
          </cell>
          <cell r="K89">
            <v>16.58401456022121</v>
          </cell>
          <cell r="M89" t="str">
            <v>ECONOMÍA</v>
          </cell>
          <cell r="N89" t="str">
            <v>% de gasto en Espacios escénicos s/total del gasto corriente en cultura</v>
          </cell>
          <cell r="O89" t="str">
            <v>Distribución (en porcentaje) del gasto entre los diferentes ámbitos de cultura</v>
          </cell>
          <cell r="P89" t="str">
            <v>FINANCIAL MANAGEMENT</v>
          </cell>
          <cell r="T89" t="str">
            <v>V86123</v>
          </cell>
          <cell r="U89" t="str">
            <v>V86070</v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>
            <v>86426</v>
          </cell>
          <cell r="AF89" t="str">
            <v>ESC</v>
          </cell>
          <cell r="AH89" t="str">
            <v>% de despesa en Espais escènics s/total de la despesa corrent en cultura</v>
          </cell>
        </row>
        <row r="90">
          <cell r="B90">
            <v>85</v>
          </cell>
          <cell r="C90">
            <v>86451</v>
          </cell>
          <cell r="D90" t="str">
            <v>ECONOMIA</v>
          </cell>
          <cell r="E90" t="str">
            <v>% de despesa en Centres d'art s/total de la despesa corrent en cultura</v>
          </cell>
          <cell r="F90" t="str">
            <v>Distribució (en percentatge) de la despesa entre els diferents àmbits de cultura</v>
          </cell>
          <cell r="G90">
            <v>3.4649073230940979</v>
          </cell>
          <cell r="H90">
            <v>3.3959015005702571</v>
          </cell>
          <cell r="I90">
            <v>4.2099847534248847</v>
          </cell>
          <cell r="J90">
            <v>3.9810838492545688</v>
          </cell>
          <cell r="K90">
            <v>3.036162796375125</v>
          </cell>
          <cell r="M90" t="str">
            <v>ECONOMÍA</v>
          </cell>
          <cell r="N90" t="str">
            <v>% de gasto en Centros de arte s/total del gasto corriente en cultura</v>
          </cell>
          <cell r="O90" t="str">
            <v>Distribución (en porcentaje) del gasto entre los diferentes ámbitos de cultura</v>
          </cell>
          <cell r="P90" t="str">
            <v>FINANCIAL MANAGEMENT</v>
          </cell>
          <cell r="T90" t="str">
            <v>V86201</v>
          </cell>
          <cell r="U90" t="str">
            <v>V86070</v>
          </cell>
          <cell r="V90" t="str">
            <v/>
          </cell>
          <cell r="W90" t="str">
            <v/>
          </cell>
          <cell r="X90" t="str">
            <v/>
          </cell>
          <cell r="Y90" t="str">
            <v/>
          </cell>
          <cell r="Z90" t="str">
            <v/>
          </cell>
          <cell r="AA90" t="str">
            <v/>
          </cell>
          <cell r="AB90" t="str">
            <v/>
          </cell>
          <cell r="AC90" t="str">
            <v/>
          </cell>
          <cell r="AD90" t="str">
            <v/>
          </cell>
          <cell r="AE90">
            <v>86451</v>
          </cell>
          <cell r="AF90" t="str">
            <v>CAR</v>
          </cell>
          <cell r="AH90" t="str">
            <v>% de despesa en Centres d'art s/total de la despesa corrent en cultura</v>
          </cell>
        </row>
        <row r="91">
          <cell r="B91">
            <v>86</v>
          </cell>
          <cell r="C91">
            <v>86456</v>
          </cell>
          <cell r="D91" t="str">
            <v>ECONOMIA</v>
          </cell>
          <cell r="E91" t="str">
            <v>% de despesa en Espais de creació s/total de la despesa corrent en cultura</v>
          </cell>
          <cell r="F91" t="str">
            <v>Distribució (en percentatge) de la despesa entre els diferents àmbits de cultura</v>
          </cell>
          <cell r="G91">
            <v>5.1733239222552623</v>
          </cell>
          <cell r="H91">
            <v>4.7561775306936784</v>
          </cell>
          <cell r="I91">
            <v>3.951226828200443</v>
          </cell>
          <cell r="J91">
            <v>4.3139813966285692</v>
          </cell>
          <cell r="K91">
            <v>2.437850701508717</v>
          </cell>
          <cell r="M91" t="str">
            <v>ECONOMÍA</v>
          </cell>
          <cell r="N91" t="str">
            <v>% de gasto en Espacios de creación s/total del gasto corriente en cultura</v>
          </cell>
          <cell r="O91" t="str">
            <v>Distribución (en porcentaje) del gasto entre los diferentes ámbitos de cultura</v>
          </cell>
          <cell r="P91" t="str">
            <v>FINANCIAL MANAGEMENT</v>
          </cell>
          <cell r="T91" t="str">
            <v>V86222</v>
          </cell>
          <cell r="U91" t="str">
            <v>V86070</v>
          </cell>
          <cell r="V91" t="str">
            <v/>
          </cell>
          <cell r="W91" t="str">
            <v/>
          </cell>
          <cell r="X91" t="str">
            <v/>
          </cell>
          <cell r="Y91" t="str">
            <v/>
          </cell>
          <cell r="Z91" t="str">
            <v/>
          </cell>
          <cell r="AA91" t="str">
            <v/>
          </cell>
          <cell r="AB91" t="str">
            <v/>
          </cell>
          <cell r="AC91" t="str">
            <v/>
          </cell>
          <cell r="AD91" t="str">
            <v/>
          </cell>
          <cell r="AE91">
            <v>86456</v>
          </cell>
          <cell r="AF91" t="str">
            <v>ECR</v>
          </cell>
          <cell r="AH91" t="str">
            <v>% de despesa en Espais de creació s/total de la despesa corrent en cultura</v>
          </cell>
        </row>
        <row r="92">
          <cell r="B92">
            <v>87</v>
          </cell>
          <cell r="C92">
            <v>86461</v>
          </cell>
          <cell r="D92" t="str">
            <v>ECONOMIA</v>
          </cell>
          <cell r="E92" t="str">
            <v>% de despesa en Cicle festiu s/total de la despesa corrent en cultura</v>
          </cell>
          <cell r="F92" t="str">
            <v>Distribució (en percentatge) de la despesa entre els diferents àmbits de cultura</v>
          </cell>
          <cell r="G92">
            <v>10.44388204083713</v>
          </cell>
          <cell r="H92">
            <v>10.684878816538991</v>
          </cell>
          <cell r="I92">
            <v>8.5336581764374078</v>
          </cell>
          <cell r="J92">
            <v>10.90970559079646</v>
          </cell>
          <cell r="K92">
            <v>13.66480885736692</v>
          </cell>
          <cell r="M92" t="str">
            <v>ECONOMÍA</v>
          </cell>
          <cell r="N92" t="str">
            <v>% de gasto en Ciclo festivo s/total del gasto corriente en cultura</v>
          </cell>
          <cell r="O92" t="str">
            <v>Distribución (en porcentaje) del gasto entre los diferentes ámbitos de cultura</v>
          </cell>
          <cell r="P92" t="str">
            <v>FINANCIAL MANAGEMENT</v>
          </cell>
          <cell r="T92" t="str">
            <v>V86236</v>
          </cell>
          <cell r="U92" t="str">
            <v>V86070</v>
          </cell>
          <cell r="V92" t="str">
            <v/>
          </cell>
          <cell r="W92" t="str">
            <v/>
          </cell>
          <cell r="X92" t="str">
            <v/>
          </cell>
          <cell r="Y92" t="str">
            <v/>
          </cell>
          <cell r="Z92" t="str">
            <v/>
          </cell>
          <cell r="AA92" t="str">
            <v/>
          </cell>
          <cell r="AB92" t="str">
            <v/>
          </cell>
          <cell r="AC92" t="str">
            <v/>
          </cell>
          <cell r="AD92" t="str">
            <v/>
          </cell>
          <cell r="AE92">
            <v>86461</v>
          </cell>
          <cell r="AF92" t="str">
            <v>CFE</v>
          </cell>
          <cell r="AH92" t="str">
            <v>% de despesa en Cicle festiu s/total de la despesa corrent en cultura</v>
          </cell>
        </row>
        <row r="93">
          <cell r="B93">
            <v>88</v>
          </cell>
          <cell r="C93">
            <v>86466</v>
          </cell>
          <cell r="D93" t="str">
            <v>ECONOMIA</v>
          </cell>
          <cell r="E93" t="str">
            <v>% de despesa en Festivals municipals s/total de la despesa corrent en cultura</v>
          </cell>
          <cell r="F93" t="str">
            <v>Distribució (en percentatge) de la despesa entre els diferents àmbits de cultura</v>
          </cell>
          <cell r="G93">
            <v>3.2874703786213861</v>
          </cell>
          <cell r="H93">
            <v>3.4369443406906108</v>
          </cell>
          <cell r="I93">
            <v>2.1915823297781758</v>
          </cell>
          <cell r="J93">
            <v>2.8583821918196191</v>
          </cell>
          <cell r="K93">
            <v>3.4062355335747152</v>
          </cell>
          <cell r="M93" t="str">
            <v>ECONOMÍA</v>
          </cell>
          <cell r="N93" t="str">
            <v>% de gasto en Festivales municipales s/total del gasto corriente en cultura</v>
          </cell>
          <cell r="O93" t="str">
            <v>Distribución (en porcentaje) del gasto entre los diferentes ámbitos de cultura</v>
          </cell>
          <cell r="P93" t="str">
            <v>FINANCIAL MANAGEMENT</v>
          </cell>
          <cell r="T93" t="str">
            <v>V86241</v>
          </cell>
          <cell r="U93" t="str">
            <v>V86070</v>
          </cell>
          <cell r="V93" t="str">
            <v/>
          </cell>
          <cell r="W93" t="str">
            <v/>
          </cell>
          <cell r="X93" t="str">
            <v/>
          </cell>
          <cell r="Y93" t="str">
            <v/>
          </cell>
          <cell r="Z93" t="str">
            <v/>
          </cell>
          <cell r="AA93" t="str">
            <v/>
          </cell>
          <cell r="AB93" t="str">
            <v/>
          </cell>
          <cell r="AC93" t="str">
            <v/>
          </cell>
          <cell r="AD93" t="str">
            <v/>
          </cell>
          <cell r="AE93">
            <v>86466</v>
          </cell>
          <cell r="AF93" t="str">
            <v>CFE</v>
          </cell>
          <cell r="AH93" t="str">
            <v>% de despesa en Festivals municipals s/total de la despesa corrent en cultura</v>
          </cell>
        </row>
        <row r="94">
          <cell r="B94">
            <v>89</v>
          </cell>
          <cell r="C94">
            <v>86471</v>
          </cell>
          <cell r="D94" t="str">
            <v>ECONOMIA</v>
          </cell>
          <cell r="E94" t="str">
            <v>% de despesa en Serveis centrals de Cultura s/total de la despesa corrent en cultura</v>
          </cell>
          <cell r="F94" t="str">
            <v>Distribució (en percentatge) de la despesa entre els diferents àmbits de cultura</v>
          </cell>
          <cell r="G94">
            <v>17.94140876028899</v>
          </cell>
          <cell r="H94">
            <v>15.40187990306644</v>
          </cell>
          <cell r="I94">
            <v>15.048906328363991</v>
          </cell>
          <cell r="J94">
            <v>14.814988231564969</v>
          </cell>
          <cell r="K94">
            <v>14.953583458730289</v>
          </cell>
          <cell r="M94" t="str">
            <v>ECONOMÍA</v>
          </cell>
          <cell r="N94" t="str">
            <v>% de gasto en Servicios centrales de Cultura s/total del gasto corriente en cultura</v>
          </cell>
          <cell r="O94" t="str">
            <v>Distribución (en porcentaje) del gasto entre los diferentes ámbitos de cultura</v>
          </cell>
          <cell r="P94" t="str">
            <v>FINANCIAL MANAGEMENT</v>
          </cell>
          <cell r="T94" t="str">
            <v>V86069</v>
          </cell>
          <cell r="U94" t="str">
            <v>V86070</v>
          </cell>
          <cell r="V94" t="str">
            <v/>
          </cell>
          <cell r="W94" t="str">
            <v/>
          </cell>
          <cell r="X94" t="str">
            <v/>
          </cell>
          <cell r="Y94" t="str">
            <v/>
          </cell>
          <cell r="Z94" t="str">
            <v/>
          </cell>
          <cell r="AA94" t="str">
            <v/>
          </cell>
          <cell r="AB94" t="str">
            <v/>
          </cell>
          <cell r="AC94" t="str">
            <v/>
          </cell>
          <cell r="AD94" t="str">
            <v/>
          </cell>
          <cell r="AE94">
            <v>86471</v>
          </cell>
          <cell r="AF94" t="str">
            <v>GEN</v>
          </cell>
          <cell r="AH94" t="str">
            <v>% de despesa en Serveis centrals de Cultura s/total de la despesa corrent en cultura</v>
          </cell>
        </row>
        <row r="95">
          <cell r="B95">
            <v>90</v>
          </cell>
          <cell r="C95">
            <v>91137</v>
          </cell>
          <cell r="D95" t="str">
            <v>ECONOMIA</v>
          </cell>
          <cell r="E95" t="str">
            <v>Despesa corrent en Biblioteques públiques per habitant</v>
          </cell>
          <cell r="F95" t="str">
            <v>Distribució (en euros/habitant) de la despesa entre els diferents àmbits de cultura</v>
          </cell>
          <cell r="G95">
            <v>15.88729679780012</v>
          </cell>
          <cell r="H95">
            <v>16.575636477430582</v>
          </cell>
          <cell r="I95">
            <v>16.084150873136391</v>
          </cell>
          <cell r="J95">
            <v>16.833864866568629</v>
          </cell>
          <cell r="K95">
            <v>19.310761613724608</v>
          </cell>
          <cell r="M95" t="str">
            <v>ECONOMÍA</v>
          </cell>
          <cell r="N95" t="str">
            <v>Gasto corriente en Bibliotecas públicas por habitante</v>
          </cell>
          <cell r="O95" t="str">
            <v>Distribución (en euros/habitante) del gasto entre los diferentes ámbitos de cultura</v>
          </cell>
          <cell r="P95" t="str">
            <v>FINANCIAL MANAGEMENT</v>
          </cell>
          <cell r="T95" t="str">
            <v>V86097</v>
          </cell>
          <cell r="U95" t="str">
            <v>V86076</v>
          </cell>
          <cell r="V95" t="str">
            <v/>
          </cell>
          <cell r="W95" t="str">
            <v/>
          </cell>
          <cell r="X95" t="str">
            <v/>
          </cell>
          <cell r="Y95" t="str">
            <v/>
          </cell>
          <cell r="Z95" t="str">
            <v/>
          </cell>
          <cell r="AA95" t="str">
            <v/>
          </cell>
          <cell r="AB95" t="str">
            <v/>
          </cell>
          <cell r="AC95" t="str">
            <v/>
          </cell>
          <cell r="AD95" t="str">
            <v/>
          </cell>
          <cell r="AE95">
            <v>91137</v>
          </cell>
          <cell r="AF95" t="str">
            <v>BIB</v>
          </cell>
          <cell r="AH95" t="str">
            <v>Despesa corrent en Biblioteques públiques per habitant</v>
          </cell>
        </row>
        <row r="96">
          <cell r="B96">
            <v>91</v>
          </cell>
          <cell r="C96">
            <v>91142</v>
          </cell>
          <cell r="D96" t="str">
            <v>ECONOMIA</v>
          </cell>
          <cell r="E96" t="str">
            <v>Despesa corrent en CCP per habitant</v>
          </cell>
          <cell r="F96" t="str">
            <v>Distribució (en euros/habitant) de la despesa entre els diferents àmbits de cultura</v>
          </cell>
          <cell r="G96">
            <v>6.7793916662186877</v>
          </cell>
          <cell r="H96">
            <v>8.321761184373841</v>
          </cell>
          <cell r="I96">
            <v>5.8125725128986838</v>
          </cell>
          <cell r="J96">
            <v>6.6158526739245938</v>
          </cell>
          <cell r="K96">
            <v>6.4132405107802546</v>
          </cell>
          <cell r="M96" t="str">
            <v>ECONOMÍA</v>
          </cell>
          <cell r="N96" t="str">
            <v>Gasto corriente en CCP por habitante</v>
          </cell>
          <cell r="O96" t="str">
            <v>Distribución (en euros/habitante) del gasto entre los diferentes ámbitos de cultura</v>
          </cell>
          <cell r="P96" t="str">
            <v>FINANCIAL MANAGEMENT</v>
          </cell>
          <cell r="T96" t="str">
            <v>V86185</v>
          </cell>
          <cell r="U96" t="str">
            <v>V86076</v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>
            <v>91142</v>
          </cell>
          <cell r="AF96" t="str">
            <v>CCP</v>
          </cell>
          <cell r="AH96" t="str">
            <v>Despesa corrent en CCP per habitant</v>
          </cell>
        </row>
        <row r="97">
          <cell r="B97">
            <v>92</v>
          </cell>
          <cell r="C97">
            <v>91147</v>
          </cell>
          <cell r="D97" t="str">
            <v>ECONOMIA</v>
          </cell>
          <cell r="E97" t="str">
            <v>Despesa corrent en Museus per habitant</v>
          </cell>
          <cell r="F97" t="str">
            <v>Distribució (en euros/habitant) de la despesa entre els diferents àmbits de cultura</v>
          </cell>
          <cell r="G97">
            <v>6.2563576081259553</v>
          </cell>
          <cell r="H97">
            <v>7.6488544104534526</v>
          </cell>
          <cell r="I97">
            <v>6.1617585124618888</v>
          </cell>
          <cell r="J97">
            <v>6.736042794481099</v>
          </cell>
          <cell r="K97">
            <v>6.7557715183459139</v>
          </cell>
          <cell r="M97" t="str">
            <v>ECONOMÍA</v>
          </cell>
          <cell r="N97" t="str">
            <v>Gasto corriente en Museos por habitante</v>
          </cell>
          <cell r="O97" t="str">
            <v>Distribución (en euros/habitante) del gasto entre los diferentes ámbitos de cultura</v>
          </cell>
          <cell r="P97" t="str">
            <v>FINANCIAL MANAGEMENT</v>
          </cell>
          <cell r="T97" t="str">
            <v>V86147</v>
          </cell>
          <cell r="U97" t="str">
            <v>V86076</v>
          </cell>
          <cell r="V97" t="str">
            <v/>
          </cell>
          <cell r="W97" t="str">
            <v/>
          </cell>
          <cell r="X97" t="str">
            <v/>
          </cell>
          <cell r="Y97" t="str">
            <v/>
          </cell>
          <cell r="Z97" t="str">
            <v/>
          </cell>
          <cell r="AA97" t="str">
            <v/>
          </cell>
          <cell r="AB97" t="str">
            <v/>
          </cell>
          <cell r="AC97" t="str">
            <v/>
          </cell>
          <cell r="AD97" t="str">
            <v/>
          </cell>
          <cell r="AE97">
            <v>91147</v>
          </cell>
          <cell r="AF97" t="str">
            <v>MUS</v>
          </cell>
          <cell r="AH97" t="str">
            <v>Despesa corrent en Museus per habitant</v>
          </cell>
        </row>
        <row r="98">
          <cell r="B98">
            <v>93</v>
          </cell>
          <cell r="C98">
            <v>91152</v>
          </cell>
          <cell r="D98" t="str">
            <v>ECONOMIA</v>
          </cell>
          <cell r="E98" t="str">
            <v>Despesa corrent en Arxius municipals per habitant</v>
          </cell>
          <cell r="F98" t="str">
            <v>Distribució (en euros/habitant) de la despesa entre els diferents àmbits de cultura</v>
          </cell>
          <cell r="G98">
            <v>2.0715974516149709</v>
          </cell>
          <cell r="H98">
            <v>2.2443835826194269</v>
          </cell>
          <cell r="I98">
            <v>1.764414321358702</v>
          </cell>
          <cell r="J98">
            <v>1.7390561163611691</v>
          </cell>
          <cell r="K98">
            <v>2.055770530100212</v>
          </cell>
          <cell r="M98" t="str">
            <v>ECONOMÍA</v>
          </cell>
          <cell r="N98" t="str">
            <v>Gasto corriente en Archivos municipales por habitante</v>
          </cell>
          <cell r="O98" t="str">
            <v>Distribución (en euros/habitante) del gasto entre los diferentes ámbitos de cultura</v>
          </cell>
          <cell r="P98" t="str">
            <v>FINANCIAL MANAGEMENT</v>
          </cell>
          <cell r="T98" t="str">
            <v>V86164</v>
          </cell>
          <cell r="U98" t="str">
            <v>V86076</v>
          </cell>
          <cell r="V98" t="str">
            <v/>
          </cell>
          <cell r="W98" t="str">
            <v/>
          </cell>
          <cell r="X98" t="str">
            <v/>
          </cell>
          <cell r="Y98" t="str">
            <v/>
          </cell>
          <cell r="Z98" t="str">
            <v/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>
            <v>91152</v>
          </cell>
          <cell r="AF98" t="str">
            <v>ARX</v>
          </cell>
          <cell r="AH98" t="str">
            <v>Despesa corrent en Arxius municipals per habitant</v>
          </cell>
        </row>
        <row r="99">
          <cell r="B99">
            <v>94</v>
          </cell>
          <cell r="C99">
            <v>91157</v>
          </cell>
          <cell r="D99" t="str">
            <v>ECONOMIA</v>
          </cell>
          <cell r="E99" t="str">
            <v>Despesa corrent en Espais escènics per habitant</v>
          </cell>
          <cell r="F99" t="str">
            <v>Distribució (en euros/habitant) de la despesa entre els diferents àmbits de cultura</v>
          </cell>
          <cell r="G99">
            <v>10.42654320489096</v>
          </cell>
          <cell r="H99">
            <v>11.626265301768511</v>
          </cell>
          <cell r="I99">
            <v>8.4902887883407505</v>
          </cell>
          <cell r="J99">
            <v>10.45790355095178</v>
          </cell>
          <cell r="K99">
            <v>11.051586023144599</v>
          </cell>
          <cell r="M99" t="str">
            <v>ECONOMÍA</v>
          </cell>
          <cell r="N99" t="str">
            <v>Gasto corriente en Espacios escénicos por habitante</v>
          </cell>
          <cell r="O99" t="str">
            <v>Distribución (en euros/habitante) del gasto entre los diferentes ámbitos de cultura</v>
          </cell>
          <cell r="P99" t="str">
            <v>FINANCIAL MANAGEMENT</v>
          </cell>
          <cell r="T99" t="str">
            <v>V86123</v>
          </cell>
          <cell r="U99" t="str">
            <v>V86076</v>
          </cell>
          <cell r="V99" t="str">
            <v/>
          </cell>
          <cell r="W99" t="str">
            <v/>
          </cell>
          <cell r="X99" t="str">
            <v/>
          </cell>
          <cell r="Y99" t="str">
            <v/>
          </cell>
          <cell r="Z99" t="str">
            <v/>
          </cell>
          <cell r="AA99" t="str">
            <v/>
          </cell>
          <cell r="AB99" t="str">
            <v/>
          </cell>
          <cell r="AC99" t="str">
            <v/>
          </cell>
          <cell r="AD99" t="str">
            <v/>
          </cell>
          <cell r="AE99">
            <v>91157</v>
          </cell>
          <cell r="AF99" t="str">
            <v>ESC</v>
          </cell>
          <cell r="AH99" t="str">
            <v>Despesa corrent en Espais escènics per habitant</v>
          </cell>
        </row>
        <row r="100">
          <cell r="B100">
            <v>95</v>
          </cell>
          <cell r="C100">
            <v>91162</v>
          </cell>
          <cell r="D100" t="str">
            <v>ECONOMIA</v>
          </cell>
          <cell r="E100" t="str">
            <v>Despesa corrent en Centres d'art per habitant</v>
          </cell>
          <cell r="F100" t="str">
            <v>Distribució (en euros/habitant) de la despesa entre els diferents àmbits de cultura</v>
          </cell>
          <cell r="G100">
            <v>2.0369341936135328</v>
          </cell>
          <cell r="H100">
            <v>2.1015183280243499</v>
          </cell>
          <cell r="I100">
            <v>2.1782807225013738</v>
          </cell>
          <cell r="J100">
            <v>2.3428875853699092</v>
          </cell>
          <cell r="K100">
            <v>1.9240700524944581</v>
          </cell>
          <cell r="M100" t="str">
            <v>ECONOMÍA</v>
          </cell>
          <cell r="N100" t="str">
            <v>Gasto corriente en Centros de arte por habitante</v>
          </cell>
          <cell r="O100" t="str">
            <v>Distribución (en euros/habitante) del gasto entre los diferentes ámbitos de cultura</v>
          </cell>
          <cell r="P100" t="str">
            <v>FINANCIAL MANAGEMENT</v>
          </cell>
          <cell r="T100" t="str">
            <v>V86201</v>
          </cell>
          <cell r="U100" t="str">
            <v>V86076</v>
          </cell>
          <cell r="V100" t="str">
            <v/>
          </cell>
          <cell r="W100" t="str">
            <v/>
          </cell>
          <cell r="X100" t="str">
            <v/>
          </cell>
          <cell r="Y100" t="str">
            <v/>
          </cell>
          <cell r="Z100" t="str">
            <v/>
          </cell>
          <cell r="AA100" t="str">
            <v/>
          </cell>
          <cell r="AB100" t="str">
            <v/>
          </cell>
          <cell r="AC100" t="str">
            <v/>
          </cell>
          <cell r="AD100" t="str">
            <v/>
          </cell>
          <cell r="AE100">
            <v>91162</v>
          </cell>
          <cell r="AF100" t="str">
            <v>CAR</v>
          </cell>
          <cell r="AH100" t="str">
            <v>Despesa corrent en Centres d'art per habitant</v>
          </cell>
        </row>
        <row r="101">
          <cell r="B101">
            <v>96</v>
          </cell>
          <cell r="C101">
            <v>91167</v>
          </cell>
          <cell r="D101" t="str">
            <v>ECONOMIA</v>
          </cell>
          <cell r="E101" t="str">
            <v>Despesa corrent en Espais de creació per habitant</v>
          </cell>
          <cell r="F101" t="str">
            <v>Distribució (en euros/habitant) de la despesa entre els diferents àmbits de cultura</v>
          </cell>
          <cell r="G101">
            <v>3.7688060155864291</v>
          </cell>
          <cell r="H101">
            <v>4.1679515019943709</v>
          </cell>
          <cell r="I101">
            <v>2.2804531094462202</v>
          </cell>
          <cell r="J101">
            <v>3.110095640527438</v>
          </cell>
          <cell r="K101">
            <v>1.595289210163467</v>
          </cell>
          <cell r="M101" t="str">
            <v>ECONOMÍA</v>
          </cell>
          <cell r="N101" t="str">
            <v>Gasto corriente en Espacios de creación por habitante</v>
          </cell>
          <cell r="O101" t="str">
            <v>Distribución (en euros/habitante) del gasto entre los diferentes ámbitos de cultura</v>
          </cell>
          <cell r="P101" t="str">
            <v>FINANCIAL MANAGEMENT</v>
          </cell>
          <cell r="T101" t="str">
            <v>V86222</v>
          </cell>
          <cell r="U101" t="str">
            <v>V86076</v>
          </cell>
          <cell r="V101" t="str">
            <v/>
          </cell>
          <cell r="W101" t="str">
            <v/>
          </cell>
          <cell r="X101" t="str">
            <v/>
          </cell>
          <cell r="Y101" t="str">
            <v/>
          </cell>
          <cell r="Z101" t="str">
            <v/>
          </cell>
          <cell r="AA101" t="str">
            <v/>
          </cell>
          <cell r="AB101" t="str">
            <v/>
          </cell>
          <cell r="AC101" t="str">
            <v/>
          </cell>
          <cell r="AD101" t="str">
            <v/>
          </cell>
          <cell r="AE101">
            <v>91167</v>
          </cell>
          <cell r="AF101" t="str">
            <v>ECR</v>
          </cell>
          <cell r="AH101" t="str">
            <v>Despesa corrent en Espais de creació per habitant</v>
          </cell>
        </row>
        <row r="102">
          <cell r="B102">
            <v>97</v>
          </cell>
          <cell r="C102">
            <v>91172</v>
          </cell>
          <cell r="D102" t="str">
            <v>ECONOMIA</v>
          </cell>
          <cell r="E102" t="str">
            <v>Despesa corrent en Cicle festiu per habitant</v>
          </cell>
          <cell r="F102" t="str">
            <v>Distribució (en euros/habitant) de la despesa entre els diferents àmbits de cultura</v>
          </cell>
          <cell r="G102">
            <v>6.2065212564594283</v>
          </cell>
          <cell r="H102">
            <v>6.6557573683683842</v>
          </cell>
          <cell r="I102">
            <v>4.3694078059506163</v>
          </cell>
          <cell r="J102">
            <v>6.5427131488077777</v>
          </cell>
          <cell r="K102">
            <v>8.8714639970979157</v>
          </cell>
          <cell r="M102" t="str">
            <v>ECONOMÍA</v>
          </cell>
          <cell r="N102" t="str">
            <v>Gasto corriente en Ciclo festivo por habitante</v>
          </cell>
          <cell r="O102" t="str">
            <v>Distribución (en euros/habitante) del gasto entre los diferentes ámbitos de cultura</v>
          </cell>
          <cell r="P102" t="str">
            <v>FINANCIAL MANAGEMENT</v>
          </cell>
          <cell r="T102" t="str">
            <v>V86236</v>
          </cell>
          <cell r="U102" t="str">
            <v>V86076</v>
          </cell>
          <cell r="V102" t="str">
            <v/>
          </cell>
          <cell r="W102" t="str">
            <v/>
          </cell>
          <cell r="X102" t="str">
            <v/>
          </cell>
          <cell r="Y102" t="str">
            <v/>
          </cell>
          <cell r="Z102" t="str">
            <v/>
          </cell>
          <cell r="AA102" t="str">
            <v/>
          </cell>
          <cell r="AB102" t="str">
            <v/>
          </cell>
          <cell r="AC102" t="str">
            <v/>
          </cell>
          <cell r="AD102" t="str">
            <v/>
          </cell>
          <cell r="AE102">
            <v>91172</v>
          </cell>
          <cell r="AF102" t="str">
            <v>CFE</v>
          </cell>
          <cell r="AH102" t="str">
            <v>Despesa corrent en Cicle festiu per habitant</v>
          </cell>
        </row>
        <row r="103">
          <cell r="B103">
            <v>98</v>
          </cell>
          <cell r="C103">
            <v>91177</v>
          </cell>
          <cell r="D103" t="str">
            <v>ECONOMIA</v>
          </cell>
          <cell r="E103" t="str">
            <v>Despesa corrent en Festivals municipals per habitant</v>
          </cell>
          <cell r="F103" t="str">
            <v>Distribució (en euros/habitant) de la despesa entre els diferents àmbits de cultura</v>
          </cell>
          <cell r="G103">
            <v>1.814548968983523</v>
          </cell>
          <cell r="H103">
            <v>1.864142150048443</v>
          </cell>
          <cell r="I103">
            <v>1.1314477198265009</v>
          </cell>
          <cell r="J103">
            <v>1.7147297850490579</v>
          </cell>
          <cell r="K103">
            <v>2.1633855110943379</v>
          </cell>
          <cell r="M103" t="str">
            <v>ECONOMÍA</v>
          </cell>
          <cell r="N103" t="str">
            <v>Gasto corriente en Festivales municipales por habitante</v>
          </cell>
          <cell r="O103" t="str">
            <v>Distribución (en euros/habitante) del gasto entre los diferentes ámbitos de cultura</v>
          </cell>
          <cell r="P103" t="str">
            <v>FINANCIAL MANAGEMENT</v>
          </cell>
          <cell r="T103" t="str">
            <v>V86241</v>
          </cell>
          <cell r="U103" t="str">
            <v>V86076</v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>
            <v>91177</v>
          </cell>
          <cell r="AF103" t="str">
            <v>CFE</v>
          </cell>
          <cell r="AH103" t="str">
            <v>Despesa corrent en Festivals municipals per habitant</v>
          </cell>
        </row>
        <row r="104">
          <cell r="B104">
            <v>99</v>
          </cell>
          <cell r="C104">
            <v>91182</v>
          </cell>
          <cell r="D104" t="str">
            <v>ECONOMIA</v>
          </cell>
          <cell r="E104" t="str">
            <v>Despesa corrent en Serveis centrals de Cultura per habitant</v>
          </cell>
          <cell r="F104" t="str">
            <v>Distribució (en euros/habitant) de la despesa entre els diferents àmbits de cultura</v>
          </cell>
          <cell r="G104">
            <v>10.66393829694827</v>
          </cell>
          <cell r="H104">
            <v>9.5940419551491392</v>
          </cell>
          <cell r="I104">
            <v>7.6963495739560228</v>
          </cell>
          <cell r="J104">
            <v>8.972699720555056</v>
          </cell>
          <cell r="K104">
            <v>9.7121349171680702</v>
          </cell>
          <cell r="M104" t="str">
            <v>ECONOMÍA</v>
          </cell>
          <cell r="N104" t="str">
            <v>Gasto corriente en Servicios centrales de Cultura por habitante</v>
          </cell>
          <cell r="O104" t="str">
            <v>Distribución (en euros/habitante) del gasto entre los diferentes ámbitos de cultura</v>
          </cell>
          <cell r="P104" t="str">
            <v>FINANCIAL MANAGEMENT</v>
          </cell>
          <cell r="T104" t="str">
            <v>V86069</v>
          </cell>
          <cell r="U104" t="str">
            <v>V86076</v>
          </cell>
          <cell r="V104" t="str">
            <v/>
          </cell>
          <cell r="W104" t="str">
            <v/>
          </cell>
          <cell r="X104" t="str">
            <v/>
          </cell>
          <cell r="Y104" t="str">
            <v/>
          </cell>
          <cell r="Z104" t="str">
            <v/>
          </cell>
          <cell r="AA104" t="str">
            <v/>
          </cell>
          <cell r="AB104" t="str">
            <v/>
          </cell>
          <cell r="AC104" t="str">
            <v/>
          </cell>
          <cell r="AD104" t="str">
            <v/>
          </cell>
          <cell r="AE104">
            <v>91182</v>
          </cell>
          <cell r="AF104" t="str">
            <v>GEN</v>
          </cell>
          <cell r="AH104" t="str">
            <v>Despesa corrent en Serveis centrals de Cultura per habitant</v>
          </cell>
        </row>
        <row r="105">
          <cell r="B105">
            <v>100</v>
          </cell>
          <cell r="C105">
            <v>91192</v>
          </cell>
          <cell r="D105" t="str">
            <v>ECONOMIA</v>
          </cell>
          <cell r="E105" t="str">
            <v>% d'autofinançament per taxes, preus públics i patrocini de les Biblioteques públiques</v>
          </cell>
          <cell r="F105" t="str">
            <v>Autofinançament dels diferents àmbits de cultura</v>
          </cell>
          <cell r="G105">
            <v>0.1309307840248283</v>
          </cell>
          <cell r="H105">
            <v>3.1034815740599731E-2</v>
          </cell>
          <cell r="I105">
            <v>2.6814981232740832E-2</v>
          </cell>
          <cell r="J105">
            <v>0.1340172338517841</v>
          </cell>
          <cell r="K105">
            <v>9.4097619538301508E-2</v>
          </cell>
          <cell r="M105" t="str">
            <v>ECONOMÍA</v>
          </cell>
          <cell r="N105" t="str">
            <v>% de autofinanciación por tasas, precios públicos y patrocinio de las Bibliotecas públicas</v>
          </cell>
          <cell r="O105" t="str">
            <v>Autofinanciación de los diferentes ámbitos de cultura</v>
          </cell>
          <cell r="P105" t="str">
            <v>FINANCIAL MANAGEMENT</v>
          </cell>
          <cell r="T105" t="str">
            <v>V86100</v>
          </cell>
          <cell r="U105" t="str">
            <v>V86097</v>
          </cell>
          <cell r="V105" t="str">
            <v/>
          </cell>
          <cell r="W105" t="str">
            <v/>
          </cell>
          <cell r="X105" t="str">
            <v/>
          </cell>
          <cell r="Y105" t="str">
            <v/>
          </cell>
          <cell r="Z105" t="str">
            <v/>
          </cell>
          <cell r="AA105" t="str">
            <v/>
          </cell>
          <cell r="AB105" t="str">
            <v/>
          </cell>
          <cell r="AC105" t="str">
            <v/>
          </cell>
          <cell r="AD105" t="str">
            <v/>
          </cell>
          <cell r="AE105">
            <v>91192</v>
          </cell>
          <cell r="AF105" t="str">
            <v>BIB</v>
          </cell>
          <cell r="AH105" t="str">
            <v>% d'autofinançament per taxes, preus públics i patrocini de les Biblioteques públiques</v>
          </cell>
        </row>
        <row r="106">
          <cell r="B106">
            <v>101</v>
          </cell>
          <cell r="C106">
            <v>91197</v>
          </cell>
          <cell r="D106" t="str">
            <v>ECONOMIA</v>
          </cell>
          <cell r="E106" t="str">
            <v>% d'autofinançament per taxes, preus públics i patrocini dels CCP</v>
          </cell>
          <cell r="F106" t="str">
            <v>Autofinançament dels diferents àmbits de cultura</v>
          </cell>
          <cell r="G106">
            <v>3.390113976925897</v>
          </cell>
          <cell r="H106">
            <v>5.913543855461568</v>
          </cell>
          <cell r="I106">
            <v>5.0714242680029438</v>
          </cell>
          <cell r="J106">
            <v>3.5301582019862501</v>
          </cell>
          <cell r="K106">
            <v>6.6792616482907663</v>
          </cell>
          <cell r="M106" t="str">
            <v>ECONOMÍA</v>
          </cell>
          <cell r="N106" t="str">
            <v>% de autofinanciación por tasas, precios públicos y patrocinio de los CCP</v>
          </cell>
          <cell r="O106" t="str">
            <v>Autofinanciación de los diferentes ámbitos de cultura</v>
          </cell>
          <cell r="P106" t="str">
            <v>FINANCIAL MANAGEMENT</v>
          </cell>
          <cell r="T106" t="str">
            <v>V86186</v>
          </cell>
          <cell r="U106" t="str">
            <v>V86185</v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>
            <v>91197</v>
          </cell>
          <cell r="AF106" t="str">
            <v>CCP</v>
          </cell>
          <cell r="AH106" t="str">
            <v>% d'autofinançament per taxes, preus públics i patrocini dels CCP</v>
          </cell>
        </row>
        <row r="107">
          <cell r="B107">
            <v>102</v>
          </cell>
          <cell r="C107">
            <v>91202</v>
          </cell>
          <cell r="D107" t="str">
            <v>ECONOMIA</v>
          </cell>
          <cell r="E107" t="str">
            <v>% d'autofinançament per taxes, preus públics i patrocini dels Museus</v>
          </cell>
          <cell r="F107" t="str">
            <v>Autofinançament dels diferents àmbits de cultura</v>
          </cell>
          <cell r="G107">
            <v>6.6353115968945291</v>
          </cell>
          <cell r="H107">
            <v>6.0712668412378052</v>
          </cell>
          <cell r="I107">
            <v>2.6554585514357791</v>
          </cell>
          <cell r="J107">
            <v>4.2330010976699484</v>
          </cell>
          <cell r="K107">
            <v>5.2040714493265323</v>
          </cell>
          <cell r="M107" t="str">
            <v>ECONOMÍA</v>
          </cell>
          <cell r="N107" t="str">
            <v>% de autofinanciación por tasas, precios públicos y patrocinio de los Museos</v>
          </cell>
          <cell r="O107" t="str">
            <v>Autofinanciación de los diferentes ámbitos de cultura</v>
          </cell>
          <cell r="P107" t="str">
            <v>FINANCIAL MANAGEMENT</v>
          </cell>
          <cell r="T107" t="str">
            <v>V86148</v>
          </cell>
          <cell r="U107" t="str">
            <v>V86147</v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>
            <v>91202</v>
          </cell>
          <cell r="AF107" t="str">
            <v>MUS</v>
          </cell>
          <cell r="AH107" t="str">
            <v>% d'autofinançament per taxes, preus públics i patrocini dels Museus</v>
          </cell>
        </row>
        <row r="108">
          <cell r="B108">
            <v>103</v>
          </cell>
          <cell r="C108">
            <v>91207</v>
          </cell>
          <cell r="D108" t="str">
            <v>ECONOMIA</v>
          </cell>
          <cell r="E108" t="str">
            <v>% d'autofinançament per taxes, preus públics i patrocini dels Arxius municipals</v>
          </cell>
          <cell r="F108" t="str">
            <v>Autofinançament dels diferents àmbits de cultura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M108" t="str">
            <v>ECONOMÍA</v>
          </cell>
          <cell r="N108" t="str">
            <v>% de autofinanciación por tasas, precios públicos y patrocinio de los Archivos municipales</v>
          </cell>
          <cell r="O108" t="str">
            <v>Autofinanciación de los diferentes ámbitos de cultura</v>
          </cell>
          <cell r="P108" t="str">
            <v>FINANCIAL MANAGEMENT</v>
          </cell>
          <cell r="T108" t="str">
            <v>V86165</v>
          </cell>
          <cell r="U108" t="str">
            <v>V86164</v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>
            <v>91207</v>
          </cell>
          <cell r="AF108" t="str">
            <v>ARX</v>
          </cell>
          <cell r="AH108" t="str">
            <v>% d'autofinançament per taxes, preus públics i patrocini dels Arxius municipals</v>
          </cell>
        </row>
        <row r="109">
          <cell r="B109">
            <v>104</v>
          </cell>
          <cell r="C109">
            <v>91212</v>
          </cell>
          <cell r="D109" t="str">
            <v>ECONOMIA</v>
          </cell>
          <cell r="E109" t="str">
            <v>% d'autofinançament per taxes, preus públics i patrocini dels Espais escènics</v>
          </cell>
          <cell r="F109" t="str">
            <v>Autofinançament dels diferents àmbits de cultura</v>
          </cell>
          <cell r="G109">
            <v>36.067094103752268</v>
          </cell>
          <cell r="H109">
            <v>35.611856123380143</v>
          </cell>
          <cell r="I109">
            <v>17.64332049073554</v>
          </cell>
          <cell r="J109">
            <v>21.053430679898849</v>
          </cell>
          <cell r="K109">
            <v>27.746854580327291</v>
          </cell>
          <cell r="M109" t="str">
            <v>ECONOMÍA</v>
          </cell>
          <cell r="N109" t="str">
            <v>% de autofinanciación por tasas, precios públicos y patrocinio de los Espacios escénicos</v>
          </cell>
          <cell r="O109" t="str">
            <v>Autofinanciación de los diferentes ámbitos de cultura</v>
          </cell>
          <cell r="P109" t="str">
            <v>FINANCIAL MANAGEMENT</v>
          </cell>
          <cell r="T109" t="str">
            <v>V90809</v>
          </cell>
          <cell r="U109" t="str">
            <v>V86123</v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>
            <v>91212</v>
          </cell>
          <cell r="AF109" t="str">
            <v>ESC</v>
          </cell>
          <cell r="AH109" t="str">
            <v>% d'autofinançament per taxes, preus públics i patrocini dels Espais escènics</v>
          </cell>
        </row>
        <row r="110">
          <cell r="B110">
            <v>105</v>
          </cell>
          <cell r="C110">
            <v>91217</v>
          </cell>
          <cell r="D110" t="str">
            <v>ECONOMIA</v>
          </cell>
          <cell r="E110" t="str">
            <v>% d'autofinançament per taxes, preus públics i patrocini dels Centres d'art</v>
          </cell>
          <cell r="F110" t="str">
            <v>Autofinançament dels diferents àmbits de cultura</v>
          </cell>
          <cell r="G110">
            <v>2.5686485896795741</v>
          </cell>
          <cell r="H110">
            <v>4.8840150282536499</v>
          </cell>
          <cell r="I110">
            <v>5.8951007635508734</v>
          </cell>
          <cell r="J110">
            <v>5.8264081720492049</v>
          </cell>
          <cell r="K110">
            <v>5.1949661943165628</v>
          </cell>
          <cell r="M110" t="str">
            <v>ECONOMÍA</v>
          </cell>
          <cell r="N110" t="str">
            <v>% de autofinanciación por tasas, precios públicos y patrocinio de los Centros de arte</v>
          </cell>
          <cell r="O110" t="str">
            <v>Autofinanciación de los diferentes ámbitos de cultura</v>
          </cell>
          <cell r="P110" t="str">
            <v>FINANCIAL MANAGEMENT</v>
          </cell>
          <cell r="T110" t="str">
            <v>V86202</v>
          </cell>
          <cell r="U110" t="str">
            <v>V86201</v>
          </cell>
          <cell r="V110" t="str">
            <v/>
          </cell>
          <cell r="W110" t="str">
            <v/>
          </cell>
          <cell r="X110" t="str">
            <v/>
          </cell>
          <cell r="Y110" t="str">
            <v/>
          </cell>
          <cell r="Z110" t="str">
            <v/>
          </cell>
          <cell r="AA110" t="str">
            <v/>
          </cell>
          <cell r="AB110" t="str">
            <v/>
          </cell>
          <cell r="AC110" t="str">
            <v/>
          </cell>
          <cell r="AD110" t="str">
            <v/>
          </cell>
          <cell r="AE110">
            <v>91217</v>
          </cell>
          <cell r="AF110" t="str">
            <v>CAR</v>
          </cell>
          <cell r="AH110" t="str">
            <v>% d'autofinançament per taxes, preus públics i patrocini dels Centres d'art</v>
          </cell>
        </row>
        <row r="111">
          <cell r="B111">
            <v>106</v>
          </cell>
          <cell r="C111">
            <v>91222</v>
          </cell>
          <cell r="D111" t="str">
            <v>ECONOMIA</v>
          </cell>
          <cell r="E111" t="str">
            <v>% d'autofinançament per taxes, preus públics i patrocini dels Espais de creació</v>
          </cell>
          <cell r="F111" t="str">
            <v>Autofinançament dels diferents àmbits de cultura</v>
          </cell>
          <cell r="G111">
            <v>14.226678654836039</v>
          </cell>
          <cell r="H111">
            <v>4.5426146402237428</v>
          </cell>
          <cell r="I111">
            <v>0.9627053928005751</v>
          </cell>
          <cell r="J111">
            <v>2.3769344488783308</v>
          </cell>
          <cell r="K111">
            <v>1.2376899141326889</v>
          </cell>
          <cell r="M111" t="str">
            <v>ECONOMÍA</v>
          </cell>
          <cell r="N111" t="str">
            <v>% de autofinanciación por tasas, precios públicos y patrocinio de los Espacios de creación</v>
          </cell>
          <cell r="O111" t="str">
            <v>Autofinanciación de los diferentes ámbitos de cultura</v>
          </cell>
          <cell r="P111" t="str">
            <v>FINANCIAL MANAGEMENT</v>
          </cell>
          <cell r="T111" t="str">
            <v>V86223</v>
          </cell>
          <cell r="U111" t="str">
            <v>V86222</v>
          </cell>
          <cell r="V111" t="str">
            <v/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>
            <v>91222</v>
          </cell>
          <cell r="AF111" t="str">
            <v>ECR</v>
          </cell>
          <cell r="AH111" t="str">
            <v>% d'autofinançament per taxes, preus públics i patrocini dels Espais de creació</v>
          </cell>
        </row>
        <row r="112">
          <cell r="B112">
            <v>107</v>
          </cell>
          <cell r="C112">
            <v>91227</v>
          </cell>
          <cell r="D112" t="str">
            <v>ECONOMIA</v>
          </cell>
          <cell r="E112" t="str">
            <v>% d'autofinançament per taxes, preus públics i patrocini del Cicle festiu</v>
          </cell>
          <cell r="F112" t="str">
            <v>Autofinançament dels diferents àmbits de cultura</v>
          </cell>
          <cell r="G112">
            <v>3.942773393439531</v>
          </cell>
          <cell r="H112">
            <v>5.1528967534118806</v>
          </cell>
          <cell r="I112">
            <v>1.023232564806462</v>
          </cell>
          <cell r="J112">
            <v>2.741598084581351</v>
          </cell>
          <cell r="K112">
            <v>2.5300012723703378</v>
          </cell>
          <cell r="M112" t="str">
            <v>ECONOMÍA</v>
          </cell>
          <cell r="N112" t="str">
            <v>% de autofinanciación por tasas, precios públicos y patrocinio del Ciclo festivo</v>
          </cell>
          <cell r="O112" t="str">
            <v>Autofinanciación de los diferentes ámbitos de cultura</v>
          </cell>
          <cell r="P112" t="str">
            <v>FINANCIAL MANAGEMENT</v>
          </cell>
          <cell r="T112" t="str">
            <v>V86237</v>
          </cell>
          <cell r="U112" t="str">
            <v>V86236</v>
          </cell>
          <cell r="V112" t="str">
            <v/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>
            <v>91227</v>
          </cell>
          <cell r="AF112" t="str">
            <v>CFE</v>
          </cell>
          <cell r="AH112" t="str">
            <v>% d'autofinançament per taxes, preus públics i patrocini del Cicle festiu</v>
          </cell>
        </row>
        <row r="113">
          <cell r="B113">
            <v>108</v>
          </cell>
          <cell r="C113">
            <v>91232</v>
          </cell>
          <cell r="D113" t="str">
            <v>ECONOMIA</v>
          </cell>
          <cell r="E113" t="str">
            <v>% d'autofinançament per taxes, preus públics i patrocini dels Festivals municipals</v>
          </cell>
          <cell r="F113" t="str">
            <v>Autofinançament dels diferents àmbits de cultura</v>
          </cell>
          <cell r="G113">
            <v>3.5695320840651799</v>
          </cell>
          <cell r="H113">
            <v>5.2603217435071103</v>
          </cell>
          <cell r="I113">
            <v>2.9249048063514018</v>
          </cell>
          <cell r="J113">
            <v>3.7358489961260468</v>
          </cell>
          <cell r="K113">
            <v>3.1958327671779592</v>
          </cell>
          <cell r="M113" t="str">
            <v>ECONOMÍA</v>
          </cell>
          <cell r="N113" t="str">
            <v>% de autofinanciación por tasas, precios públicos y patrocinio de los Festivales municipales</v>
          </cell>
          <cell r="O113" t="str">
            <v>Autofinanciación de los diferentes ámbitos de cultura</v>
          </cell>
          <cell r="P113" t="str">
            <v>FINANCIAL MANAGEMENT</v>
          </cell>
          <cell r="T113" t="str">
            <v>V86242</v>
          </cell>
          <cell r="U113" t="str">
            <v>V86241</v>
          </cell>
          <cell r="V113" t="str">
            <v/>
          </cell>
          <cell r="W113" t="str">
            <v/>
          </cell>
          <cell r="X113" t="str">
            <v/>
          </cell>
          <cell r="Y113" t="str">
            <v/>
          </cell>
          <cell r="Z113" t="str">
            <v/>
          </cell>
          <cell r="AA113" t="str">
            <v/>
          </cell>
          <cell r="AB113" t="str">
            <v/>
          </cell>
          <cell r="AC113" t="str">
            <v/>
          </cell>
          <cell r="AD113" t="str">
            <v/>
          </cell>
          <cell r="AE113">
            <v>91232</v>
          </cell>
          <cell r="AF113" t="str">
            <v>CFE</v>
          </cell>
          <cell r="AH113" t="str">
            <v>% d'autofinançament per taxes, preus públics i patrocini dels Festivals municipals</v>
          </cell>
        </row>
        <row r="114">
          <cell r="B114">
            <v>109</v>
          </cell>
          <cell r="C114">
            <v>91242</v>
          </cell>
          <cell r="D114" t="str">
            <v>ECONOMIA</v>
          </cell>
          <cell r="E114" t="str">
            <v>Despesa corrent per visita a les Biblioteques públiques</v>
          </cell>
          <cell r="F114" t="str">
            <v>Oferir el servei a uns costos unitaris adequats</v>
          </cell>
          <cell r="G114">
            <v>5.3340530888161286</v>
          </cell>
          <cell r="H114">
            <v>5.50318171417545</v>
          </cell>
          <cell r="I114">
            <v>15.301903393699639</v>
          </cell>
          <cell r="J114">
            <v>11.16262003063995</v>
          </cell>
          <cell r="K114">
            <v>8.8647103418413682</v>
          </cell>
          <cell r="M114" t="str">
            <v>ECONOMÍA</v>
          </cell>
          <cell r="N114" t="str">
            <v>Gasto corriente por visita en las Bibliotecas públicas</v>
          </cell>
          <cell r="O114" t="str">
            <v>Ofrecer el servicio a unos costes unitarios adecuados</v>
          </cell>
          <cell r="P114" t="str">
            <v>FINANCIAL MANAGEMENT</v>
          </cell>
          <cell r="T114" t="str">
            <v>V86097</v>
          </cell>
          <cell r="U114" t="str">
            <v>V86089</v>
          </cell>
          <cell r="V114" t="str">
            <v/>
          </cell>
          <cell r="W114" t="str">
            <v/>
          </cell>
          <cell r="X114" t="str">
            <v/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>
            <v>91242</v>
          </cell>
          <cell r="AF114" t="str">
            <v>BIB</v>
          </cell>
          <cell r="AH114" t="str">
            <v>Despesa corrent per visita a les Biblioteques públiques</v>
          </cell>
        </row>
        <row r="115">
          <cell r="B115">
            <v>110</v>
          </cell>
          <cell r="C115">
            <v>91247</v>
          </cell>
          <cell r="D115" t="str">
            <v>ECONOMIA</v>
          </cell>
          <cell r="E115" t="str">
            <v>Despesa corrent per cada ús dels CCP</v>
          </cell>
          <cell r="F115" t="str">
            <v>Oferir el servei a uns costos unitaris adequats</v>
          </cell>
          <cell r="G115">
            <v>6.1259451223130679</v>
          </cell>
          <cell r="H115">
            <v>8.4409625688416678</v>
          </cell>
          <cell r="I115">
            <v>17.270809551962859</v>
          </cell>
          <cell r="J115">
            <v>15.928919582935359</v>
          </cell>
          <cell r="K115">
            <v>7.694851692629471</v>
          </cell>
          <cell r="M115" t="str">
            <v>ECONOMÍA</v>
          </cell>
          <cell r="N115" t="str">
            <v>Gasto corriente por cada uso de los CCP</v>
          </cell>
          <cell r="O115" t="str">
            <v>Ofrecer el servicio a unos costes unitarios adecuados</v>
          </cell>
          <cell r="P115" t="str">
            <v>FINANCIAL MANAGEMENT</v>
          </cell>
          <cell r="T115" t="str">
            <v>V86185</v>
          </cell>
          <cell r="U115" t="str">
            <v>V90815</v>
          </cell>
          <cell r="V115" t="str">
            <v/>
          </cell>
          <cell r="W115" t="str">
            <v/>
          </cell>
          <cell r="X115" t="str">
            <v/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/>
          </cell>
          <cell r="AD115" t="str">
            <v/>
          </cell>
          <cell r="AE115">
            <v>91247</v>
          </cell>
          <cell r="AF115" t="str">
            <v>CCP</v>
          </cell>
          <cell r="AH115" t="str">
            <v>Despesa corrent per cada ús dels CCP</v>
          </cell>
        </row>
        <row r="116">
          <cell r="B116">
            <v>111</v>
          </cell>
          <cell r="C116">
            <v>91252</v>
          </cell>
          <cell r="D116" t="str">
            <v>ECONOMIA</v>
          </cell>
          <cell r="E116" t="str">
            <v>Despesa corrent per visita al Museu</v>
          </cell>
          <cell r="F116" t="str">
            <v>Oferir el servei a uns costos unitaris adequats</v>
          </cell>
          <cell r="G116">
            <v>23.38832628170027</v>
          </cell>
          <cell r="H116">
            <v>26.620307055097641</v>
          </cell>
          <cell r="I116">
            <v>64.504845646856566</v>
          </cell>
          <cell r="J116">
            <v>36.824290744867419</v>
          </cell>
          <cell r="K116">
            <v>31.79469815729199</v>
          </cell>
          <cell r="M116" t="str">
            <v>ECONOMÍA</v>
          </cell>
          <cell r="N116" t="str">
            <v>Gasto corriente por visita al Museo</v>
          </cell>
          <cell r="O116" t="str">
            <v>Ofrecer el servicio a unos costes unitarios adecuados</v>
          </cell>
          <cell r="P116" t="str">
            <v>FINANCIAL MANAGEMENT</v>
          </cell>
          <cell r="T116" t="str">
            <v>V86147</v>
          </cell>
          <cell r="U116" t="str">
            <v>V86138</v>
          </cell>
          <cell r="V116" t="str">
            <v/>
          </cell>
          <cell r="W116" t="str">
            <v/>
          </cell>
          <cell r="X116" t="str">
            <v/>
          </cell>
          <cell r="Y116" t="str">
            <v/>
          </cell>
          <cell r="Z116" t="str">
            <v/>
          </cell>
          <cell r="AA116" t="str">
            <v/>
          </cell>
          <cell r="AB116" t="str">
            <v/>
          </cell>
          <cell r="AC116" t="str">
            <v/>
          </cell>
          <cell r="AD116" t="str">
            <v/>
          </cell>
          <cell r="AE116">
            <v>91252</v>
          </cell>
          <cell r="AF116" t="str">
            <v>MUS</v>
          </cell>
          <cell r="AH116" t="str">
            <v>Despesa corrent per visita al Museu</v>
          </cell>
        </row>
        <row r="117">
          <cell r="B117">
            <v>112</v>
          </cell>
          <cell r="C117">
            <v>91257</v>
          </cell>
          <cell r="D117" t="str">
            <v>ECONOMIA</v>
          </cell>
          <cell r="E117" t="str">
            <v>Despesa corrent per consulta i/o préstec a l'Arxiu municipal</v>
          </cell>
          <cell r="F117" t="str">
            <v>Oferir el servei a uns costos unitaris adequats</v>
          </cell>
          <cell r="G117">
            <v>106.91007444704189</v>
          </cell>
          <cell r="H117">
            <v>150.56787627453971</v>
          </cell>
          <cell r="I117">
            <v>148.90444020729441</v>
          </cell>
          <cell r="J117">
            <v>111.9254274659899</v>
          </cell>
          <cell r="K117">
            <v>58.153352674614993</v>
          </cell>
          <cell r="M117" t="str">
            <v>ECONOMÍA</v>
          </cell>
          <cell r="N117" t="str">
            <v>Gasto corriente por consulta y/o préstamo en el archivo municipal</v>
          </cell>
          <cell r="O117" t="str">
            <v>Ofrecer el servicio a unos costes unitarios adecuados</v>
          </cell>
          <cell r="P117" t="str">
            <v>FINANCIAL MANAGEMENT</v>
          </cell>
          <cell r="T117" t="str">
            <v>V86164</v>
          </cell>
          <cell r="U117" t="str">
            <v>V86159</v>
          </cell>
          <cell r="V117" t="str">
            <v>V86160</v>
          </cell>
          <cell r="W117" t="str">
            <v/>
          </cell>
          <cell r="X117" t="str">
            <v/>
          </cell>
          <cell r="Y117" t="str">
            <v/>
          </cell>
          <cell r="Z117" t="str">
            <v/>
          </cell>
          <cell r="AA117" t="str">
            <v/>
          </cell>
          <cell r="AB117" t="str">
            <v/>
          </cell>
          <cell r="AC117" t="str">
            <v/>
          </cell>
          <cell r="AD117" t="str">
            <v/>
          </cell>
          <cell r="AE117">
            <v>91257</v>
          </cell>
          <cell r="AF117" t="str">
            <v>ARX</v>
          </cell>
          <cell r="AH117" t="str">
            <v>Despesa corrent per consulta i/o préstec a l'Arxiu municipal</v>
          </cell>
        </row>
        <row r="118">
          <cell r="B118">
            <v>113</v>
          </cell>
          <cell r="C118">
            <v>91262</v>
          </cell>
          <cell r="D118" t="str">
            <v>ECONOMIA</v>
          </cell>
          <cell r="E118" t="str">
            <v>Despesa corrent per assistent als Espais escènics</v>
          </cell>
          <cell r="F118" t="str">
            <v>Oferir el servei a uns costos unitaris adequats</v>
          </cell>
          <cell r="G118">
            <v>33.082458530149189</v>
          </cell>
          <cell r="H118">
            <v>33.075809907878963</v>
          </cell>
          <cell r="I118">
            <v>69.336557918472707</v>
          </cell>
          <cell r="J118">
            <v>60.402419316141781</v>
          </cell>
          <cell r="K118">
            <v>42.25202306030161</v>
          </cell>
          <cell r="M118" t="str">
            <v>ECONOMÍA</v>
          </cell>
          <cell r="N118" t="str">
            <v>Gasto corriente por asistente en los Espacios escénicos</v>
          </cell>
          <cell r="O118" t="str">
            <v>Ofrecer el servicio a unos costes unitarios adecuados</v>
          </cell>
          <cell r="P118" t="str">
            <v>FINANCIAL MANAGEMENT</v>
          </cell>
          <cell r="T118" t="str">
            <v>V86123</v>
          </cell>
          <cell r="U118" t="str">
            <v>V86113</v>
          </cell>
          <cell r="V118" t="str">
            <v/>
          </cell>
          <cell r="W118" t="str">
            <v/>
          </cell>
          <cell r="X118" t="str">
            <v/>
          </cell>
          <cell r="Y118" t="str">
            <v/>
          </cell>
          <cell r="Z118" t="str">
            <v/>
          </cell>
          <cell r="AA118" t="str">
            <v/>
          </cell>
          <cell r="AB118" t="str">
            <v/>
          </cell>
          <cell r="AC118" t="str">
            <v/>
          </cell>
          <cell r="AD118" t="str">
            <v/>
          </cell>
          <cell r="AE118">
            <v>91262</v>
          </cell>
          <cell r="AF118" t="str">
            <v>ESC</v>
          </cell>
          <cell r="AH118" t="str">
            <v>Despesa corrent per assistent als Espais escènics</v>
          </cell>
        </row>
        <row r="119">
          <cell r="B119">
            <v>114</v>
          </cell>
          <cell r="C119">
            <v>91267</v>
          </cell>
          <cell r="D119" t="str">
            <v>ECONOMIA</v>
          </cell>
          <cell r="E119" t="str">
            <v>Despesa corrent per visita als Centres d'art</v>
          </cell>
          <cell r="F119" t="str">
            <v>Oferir el servei a uns costos unitaris adequats</v>
          </cell>
          <cell r="G119">
            <v>13.526160236815221</v>
          </cell>
          <cell r="H119">
            <v>15.18448534866805</v>
          </cell>
          <cell r="I119">
            <v>30.176477212924961</v>
          </cell>
          <cell r="J119">
            <v>20.55854623203777</v>
          </cell>
          <cell r="K119">
            <v>21.736656376715061</v>
          </cell>
          <cell r="M119" t="str">
            <v>ECONOMÍA</v>
          </cell>
          <cell r="N119" t="str">
            <v>Gasto corriente por visita en los Centros de arte</v>
          </cell>
          <cell r="O119" t="str">
            <v>Ofrecer el servicio a unos costes unitarios adecuados</v>
          </cell>
          <cell r="P119" t="str">
            <v>FINANCIAL MANAGEMENT</v>
          </cell>
          <cell r="T119" t="str">
            <v>V86201</v>
          </cell>
          <cell r="U119" t="str">
            <v>V86196</v>
          </cell>
          <cell r="V119" t="str">
            <v/>
          </cell>
          <cell r="W119" t="str">
            <v/>
          </cell>
          <cell r="X119" t="str">
            <v/>
          </cell>
          <cell r="Y119" t="str">
            <v/>
          </cell>
          <cell r="Z119" t="str">
            <v/>
          </cell>
          <cell r="AA119" t="str">
            <v/>
          </cell>
          <cell r="AB119" t="str">
            <v/>
          </cell>
          <cell r="AC119" t="str">
            <v/>
          </cell>
          <cell r="AD119" t="str">
            <v/>
          </cell>
          <cell r="AE119">
            <v>91267</v>
          </cell>
          <cell r="AF119" t="str">
            <v>CAR</v>
          </cell>
          <cell r="AH119" t="str">
            <v>Despesa corrent per visita als Centres d'art</v>
          </cell>
        </row>
        <row r="120">
          <cell r="B120">
            <v>115</v>
          </cell>
          <cell r="C120">
            <v>91272</v>
          </cell>
          <cell r="D120" t="str">
            <v>ECONOMIA</v>
          </cell>
          <cell r="E120" t="str">
            <v>Despesa corrent per cada projecte allotjat a l'Espai de creació o a d'altres espais municipals</v>
          </cell>
          <cell r="F120" t="str">
            <v>Oferir el servei a uns costos unitaris adequats</v>
          </cell>
          <cell r="G120">
            <v>6336.6063476190466</v>
          </cell>
          <cell r="H120">
            <v>11398.680485714291</v>
          </cell>
          <cell r="I120">
            <v>7445.8609523809528</v>
          </cell>
          <cell r="J120">
            <v>9321.2313780918721</v>
          </cell>
          <cell r="K120">
            <v>4264.9199109042556</v>
          </cell>
          <cell r="M120" t="str">
            <v>ECONOMÍA</v>
          </cell>
          <cell r="N120" t="str">
            <v>Gasto corriente por cada proyecto alojado en el Espacio de creación o en otros espacios municipales</v>
          </cell>
          <cell r="O120" t="str">
            <v>Ofrecer el servicio a unos costes unitarios adecuados</v>
          </cell>
          <cell r="P120" t="str">
            <v>FINANCIAL MANAGEMENT</v>
          </cell>
          <cell r="T120" t="str">
            <v>V86222</v>
          </cell>
          <cell r="U120" t="str">
            <v>V86208</v>
          </cell>
          <cell r="V120" t="str">
            <v/>
          </cell>
          <cell r="W120" t="str">
            <v/>
          </cell>
          <cell r="X120" t="str">
            <v/>
          </cell>
          <cell r="Y120" t="str">
            <v/>
          </cell>
          <cell r="Z120" t="str">
            <v/>
          </cell>
          <cell r="AA120" t="str">
            <v/>
          </cell>
          <cell r="AB120" t="str">
            <v/>
          </cell>
          <cell r="AC120" t="str">
            <v/>
          </cell>
          <cell r="AD120" t="str">
            <v/>
          </cell>
          <cell r="AE120">
            <v>91272</v>
          </cell>
          <cell r="AF120" t="str">
            <v>ECR</v>
          </cell>
          <cell r="AH120" t="str">
            <v>Despesa corrent per cada projecte allotjat a l'Espai de creació o a d'altres espais municipals</v>
          </cell>
        </row>
        <row r="121">
          <cell r="B121">
            <v>116</v>
          </cell>
          <cell r="C121">
            <v>91277</v>
          </cell>
          <cell r="D121" t="str">
            <v>ECONOMIA</v>
          </cell>
          <cell r="E121" t="str">
            <v>Despesa corrent per cada dia amb activitat de Cicle festiu</v>
          </cell>
          <cell r="F121" t="str">
            <v>Oferir el servei a uns costos unitaris adequats</v>
          </cell>
          <cell r="G121">
            <v>16846.91670182841</v>
          </cell>
          <cell r="H121">
            <v>14901.676272151901</v>
          </cell>
          <cell r="I121">
            <v>15420.28309309309</v>
          </cell>
          <cell r="J121">
            <v>17441.506369426748</v>
          </cell>
          <cell r="K121">
            <v>17387.03894372694</v>
          </cell>
          <cell r="M121" t="str">
            <v>ECONOMÍA</v>
          </cell>
          <cell r="N121" t="str">
            <v>Gasto corriente por cada día con actividad de Ciclo festivo</v>
          </cell>
          <cell r="O121" t="str">
            <v>Ofrecer el servicio a unos costes unitarios adecuados</v>
          </cell>
          <cell r="P121" t="str">
            <v>FINANCIAL MANAGEMENT</v>
          </cell>
          <cell r="T121" t="str">
            <v>V86236</v>
          </cell>
          <cell r="U121" t="str">
            <v>V86226</v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>
            <v>91277</v>
          </cell>
          <cell r="AF121" t="str">
            <v>CFE</v>
          </cell>
          <cell r="AH121" t="str">
            <v>Despesa corrent per cada dia amb activitat de Cicle festiu</v>
          </cell>
        </row>
        <row r="122">
          <cell r="B122">
            <v>117</v>
          </cell>
          <cell r="C122">
            <v>91282</v>
          </cell>
          <cell r="D122" t="str">
            <v>ECONOMIA</v>
          </cell>
          <cell r="E122" t="str">
            <v>Despesa corrent per assistent als Festivals municipals</v>
          </cell>
          <cell r="F122" t="str">
            <v>Oferir el servei a uns costos unitaris adequats</v>
          </cell>
          <cell r="G122">
            <v>6.0315512641774456</v>
          </cell>
          <cell r="H122">
            <v>5.6906229419644188</v>
          </cell>
          <cell r="I122">
            <v>9.6893760179635997</v>
          </cell>
          <cell r="J122">
            <v>11.240923056206469</v>
          </cell>
          <cell r="K122">
            <v>8.1709483194375849</v>
          </cell>
          <cell r="M122" t="str">
            <v>ECONOMÍA</v>
          </cell>
          <cell r="N122" t="str">
            <v>Gasto corriente por asistente en los Festivales municipales</v>
          </cell>
          <cell r="O122" t="str">
            <v>Ofrecer el servicio a unos costes unitarios adecuados</v>
          </cell>
          <cell r="P122" t="str">
            <v>FINANCIAL MANAGEMENT</v>
          </cell>
          <cell r="T122" t="str">
            <v>V86241</v>
          </cell>
          <cell r="U122" t="str">
            <v>V86233</v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>
            <v>91282</v>
          </cell>
          <cell r="AF122" t="str">
            <v>CFE</v>
          </cell>
          <cell r="AH122" t="str">
            <v>Despesa corrent per assistent als Festivals municipals</v>
          </cell>
        </row>
        <row r="123">
          <cell r="B123">
            <v>118</v>
          </cell>
          <cell r="C123">
            <v>91287</v>
          </cell>
          <cell r="D123" t="str">
            <v>ECONOMIA</v>
          </cell>
          <cell r="E123" t="str">
            <v>Despesa corrent per visita dels serveis culturals amb visitants del municipi</v>
          </cell>
          <cell r="F123" t="str">
            <v>Oferir el servei a uns costos unitaris adequats</v>
          </cell>
          <cell r="G123">
            <v>8.3183566773454327</v>
          </cell>
          <cell r="H123">
            <v>9.1934921826561293</v>
          </cell>
          <cell r="I123">
            <v>22.533280243426901</v>
          </cell>
          <cell r="J123">
            <v>17.493045950687321</v>
          </cell>
          <cell r="K123">
            <v>11.863149186975271</v>
          </cell>
          <cell r="M123" t="str">
            <v>ECONOMÍA</v>
          </cell>
          <cell r="N123" t="str">
            <v>Gasto corriente por visita de los servicios culturales con visitantes del municipio</v>
          </cell>
          <cell r="O123" t="str">
            <v>Ofrecer el servicio a unos costes unitarios adecuados</v>
          </cell>
          <cell r="P123" t="str">
            <v>FINANCIAL MANAGEMENT</v>
          </cell>
          <cell r="T123" t="str">
            <v>V90804</v>
          </cell>
          <cell r="U123" t="str">
            <v>V86056</v>
          </cell>
          <cell r="V123" t="str">
            <v/>
          </cell>
          <cell r="W123" t="str">
            <v/>
          </cell>
          <cell r="X123" t="str">
            <v/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 t="str">
            <v/>
          </cell>
          <cell r="AD123" t="str">
            <v/>
          </cell>
          <cell r="AE123">
            <v>91287</v>
          </cell>
          <cell r="AF123" t="str">
            <v>GEN</v>
          </cell>
          <cell r="AH123" t="str">
            <v>Despesa corrent per visita dels serveis culturals amb visitants del municipi</v>
          </cell>
        </row>
        <row r="124">
          <cell r="B124">
            <v>119</v>
          </cell>
          <cell r="C124">
            <v>86481</v>
          </cell>
          <cell r="D124" t="str">
            <v>ENTORN</v>
          </cell>
          <cell r="E124" t="str">
            <v>Població</v>
          </cell>
          <cell r="G124">
            <v>91492.5</v>
          </cell>
          <cell r="H124">
            <v>84225.857142857145</v>
          </cell>
          <cell r="I124">
            <v>88321.444444444438</v>
          </cell>
          <cell r="J124">
            <v>88569.25</v>
          </cell>
          <cell r="K124">
            <v>79055.666666666672</v>
          </cell>
          <cell r="M124" t="str">
            <v>ENTORNO</v>
          </cell>
          <cell r="N124" t="str">
            <v>Población</v>
          </cell>
          <cell r="P124" t="str">
            <v>ENVIRONMENT</v>
          </cell>
          <cell r="T124" t="str">
            <v>V86076</v>
          </cell>
          <cell r="U124" t="str">
            <v/>
          </cell>
          <cell r="V124" t="str">
            <v/>
          </cell>
          <cell r="W124" t="str">
            <v/>
          </cell>
          <cell r="X124" t="str">
            <v/>
          </cell>
          <cell r="Y124" t="str">
            <v/>
          </cell>
          <cell r="Z124" t="str">
            <v/>
          </cell>
          <cell r="AA124" t="str">
            <v/>
          </cell>
          <cell r="AB124" t="str">
            <v/>
          </cell>
          <cell r="AC124" t="str">
            <v/>
          </cell>
          <cell r="AD124" t="str">
            <v/>
          </cell>
          <cell r="AE124">
            <v>86481</v>
          </cell>
          <cell r="AF124" t="str">
            <v>GEN</v>
          </cell>
          <cell r="AH124" t="str">
            <v>Població</v>
          </cell>
        </row>
        <row r="125">
          <cell r="B125">
            <v>120</v>
          </cell>
          <cell r="C125">
            <v>86486</v>
          </cell>
          <cell r="D125" t="str">
            <v>ENTORN</v>
          </cell>
          <cell r="E125" t="str">
            <v>Densitat de població</v>
          </cell>
          <cell r="G125">
            <v>4209.278738576716</v>
          </cell>
          <cell r="H125">
            <v>3676.9910400598719</v>
          </cell>
          <cell r="I125">
            <v>3949.124782644697</v>
          </cell>
          <cell r="J125">
            <v>3838.459315973852</v>
          </cell>
          <cell r="K125">
            <v>3691.8897882938982</v>
          </cell>
          <cell r="M125" t="str">
            <v>ENTORNO</v>
          </cell>
          <cell r="N125" t="str">
            <v>Densidad de población</v>
          </cell>
          <cell r="P125" t="str">
            <v>ENVIRONMENT</v>
          </cell>
          <cell r="T125" t="str">
            <v>V86076</v>
          </cell>
          <cell r="U125" t="str">
            <v>V86078</v>
          </cell>
          <cell r="V125" t="str">
            <v/>
          </cell>
          <cell r="W125" t="str">
            <v/>
          </cell>
          <cell r="X125" t="str">
            <v/>
          </cell>
          <cell r="Y125" t="str">
            <v/>
          </cell>
          <cell r="Z125" t="str">
            <v/>
          </cell>
          <cell r="AA125" t="str">
            <v/>
          </cell>
          <cell r="AB125" t="str">
            <v/>
          </cell>
          <cell r="AC125" t="str">
            <v/>
          </cell>
          <cell r="AD125" t="str">
            <v/>
          </cell>
          <cell r="AE125">
            <v>86486</v>
          </cell>
          <cell r="AF125" t="str">
            <v>GEN</v>
          </cell>
          <cell r="AH125" t="str">
            <v>Densitat de població</v>
          </cell>
        </row>
        <row r="126">
          <cell r="B126">
            <v>121</v>
          </cell>
          <cell r="C126">
            <v>86491</v>
          </cell>
          <cell r="D126" t="str">
            <v>ENTORN</v>
          </cell>
          <cell r="E126" t="str">
            <v>Renda per càpita</v>
          </cell>
          <cell r="G126">
            <v>16358.333899370769</v>
          </cell>
          <cell r="H126">
            <v>16621.062867915829</v>
          </cell>
          <cell r="I126">
            <v>13922.17025904209</v>
          </cell>
          <cell r="J126">
            <v>15849.96485914293</v>
          </cell>
          <cell r="K126">
            <v>17559.817488687619</v>
          </cell>
          <cell r="M126" t="str">
            <v>ENTORNO</v>
          </cell>
          <cell r="N126" t="str">
            <v>Renta per cápita</v>
          </cell>
          <cell r="P126" t="str">
            <v>ENVIRONMENT</v>
          </cell>
          <cell r="T126" t="str">
            <v>V86080</v>
          </cell>
          <cell r="U126" t="str">
            <v>V86076</v>
          </cell>
          <cell r="V126" t="str">
            <v/>
          </cell>
          <cell r="W126" t="str">
            <v/>
          </cell>
          <cell r="X126" t="str">
            <v/>
          </cell>
          <cell r="Y126" t="str">
            <v/>
          </cell>
          <cell r="Z126" t="str">
            <v/>
          </cell>
          <cell r="AA126" t="str">
            <v/>
          </cell>
          <cell r="AB126" t="str">
            <v/>
          </cell>
          <cell r="AC126" t="str">
            <v/>
          </cell>
          <cell r="AD126" t="str">
            <v/>
          </cell>
          <cell r="AE126">
            <v>86491</v>
          </cell>
          <cell r="AF126" t="str">
            <v>GEN</v>
          </cell>
          <cell r="AH126" t="str">
            <v>Renda per càpita</v>
          </cell>
        </row>
        <row r="127">
          <cell r="B127">
            <v>122</v>
          </cell>
          <cell r="C127">
            <v>86496</v>
          </cell>
          <cell r="D127" t="str">
            <v>ENTORN</v>
          </cell>
          <cell r="E127" t="str">
            <v>Taxa d'atur</v>
          </cell>
          <cell r="G127">
            <v>11.12136363636364</v>
          </cell>
          <cell r="H127">
            <v>11.065238095238101</v>
          </cell>
          <cell r="I127">
            <v>13.98</v>
          </cell>
          <cell r="J127">
            <v>10.76166666666666</v>
          </cell>
          <cell r="K127">
            <v>10.23733333333333</v>
          </cell>
          <cell r="M127" t="str">
            <v>ENTORNO</v>
          </cell>
          <cell r="N127" t="str">
            <v>Tasa de paro</v>
          </cell>
          <cell r="P127" t="str">
            <v>ENVIRONMENT</v>
          </cell>
          <cell r="T127" t="str">
            <v>V86079</v>
          </cell>
          <cell r="U127" t="str">
            <v/>
          </cell>
          <cell r="V127" t="str">
            <v/>
          </cell>
          <cell r="W127" t="str">
            <v/>
          </cell>
          <cell r="X127" t="str">
            <v/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/>
          </cell>
          <cell r="AD127" t="str">
            <v/>
          </cell>
          <cell r="AE127">
            <v>86496</v>
          </cell>
          <cell r="AF127" t="str">
            <v>GEN</v>
          </cell>
          <cell r="AH127" t="str">
            <v>Taxa d'atur</v>
          </cell>
        </row>
        <row r="128">
          <cell r="B128">
            <v>123</v>
          </cell>
          <cell r="C128">
            <v>91355</v>
          </cell>
          <cell r="D128" t="str">
            <v>ENTORN</v>
          </cell>
          <cell r="E128" t="str">
            <v>Índex de Vulnerabilitat Social (IVSO)</v>
          </cell>
          <cell r="G128">
            <v>92.371986915952633</v>
          </cell>
          <cell r="H128">
            <v>93.223196392007836</v>
          </cell>
          <cell r="I128">
            <v>93.658057339553821</v>
          </cell>
          <cell r="J128">
            <v>94.782828276918877</v>
          </cell>
          <cell r="K128">
            <v>94.459785437307019</v>
          </cell>
          <cell r="M128" t="str">
            <v>ENTORNO</v>
          </cell>
          <cell r="N128" t="str">
            <v>Índice de Vulnerabilidad Social (IVSO)</v>
          </cell>
          <cell r="P128" t="str">
            <v>ENVIRONMENT</v>
          </cell>
          <cell r="T128" t="str">
            <v>V91353</v>
          </cell>
          <cell r="U128" t="str">
            <v>V86076</v>
          </cell>
          <cell r="V128" t="str">
            <v/>
          </cell>
          <cell r="W128" t="str">
            <v/>
          </cell>
          <cell r="X128" t="str">
            <v/>
          </cell>
          <cell r="Y128" t="str">
            <v/>
          </cell>
          <cell r="Z128" t="str">
            <v/>
          </cell>
          <cell r="AA128" t="str">
            <v/>
          </cell>
          <cell r="AB128" t="str">
            <v/>
          </cell>
          <cell r="AC128" t="str">
            <v/>
          </cell>
          <cell r="AD128" t="str">
            <v/>
          </cell>
          <cell r="AE128">
            <v>91355</v>
          </cell>
          <cell r="AF128" t="str">
            <v>GEN</v>
          </cell>
          <cell r="AH128" t="str">
            <v>Índex de Vulnerabilitat Social (IVSO)</v>
          </cell>
        </row>
        <row r="129">
          <cell r="B129">
            <v>124</v>
          </cell>
          <cell r="C129">
            <v>89314</v>
          </cell>
          <cell r="D129" t="str">
            <v>ENTORN</v>
          </cell>
          <cell r="E129" t="str">
            <v>Despesa de les famílies en cultura</v>
          </cell>
          <cell r="G129">
            <v>468.99</v>
          </cell>
          <cell r="H129">
            <v>530.12999999999977</v>
          </cell>
          <cell r="I129">
            <v>222.1</v>
          </cell>
          <cell r="J129">
            <v>319.83999999999997</v>
          </cell>
          <cell r="K129">
            <v>304.39999999999998</v>
          </cell>
          <cell r="M129" t="str">
            <v>ENTORNO</v>
          </cell>
          <cell r="N129" t="str">
            <v>Gasto de las familias en cultura</v>
          </cell>
          <cell r="P129" t="str">
            <v>ENVIRONMENT</v>
          </cell>
          <cell r="T129" t="str">
            <v>V89143</v>
          </cell>
          <cell r="U129" t="str">
            <v/>
          </cell>
          <cell r="V129" t="str">
            <v/>
          </cell>
          <cell r="W129" t="str">
            <v/>
          </cell>
          <cell r="X129" t="str">
            <v/>
          </cell>
          <cell r="Y129" t="str">
            <v/>
          </cell>
          <cell r="Z129" t="str">
            <v/>
          </cell>
          <cell r="AA129" t="str">
            <v/>
          </cell>
          <cell r="AB129" t="str">
            <v/>
          </cell>
          <cell r="AC129" t="str">
            <v/>
          </cell>
          <cell r="AD129" t="str">
            <v/>
          </cell>
          <cell r="AE129">
            <v>89314</v>
          </cell>
          <cell r="AF129" t="str">
            <v>GEN</v>
          </cell>
          <cell r="AH129" t="str">
            <v>Despesa de les famílies en cultura</v>
          </cell>
        </row>
        <row r="130">
          <cell r="B130">
            <v>125</v>
          </cell>
          <cell r="C130">
            <v>86501</v>
          </cell>
          <cell r="D130" t="str">
            <v>ENTORN</v>
          </cell>
          <cell r="E130" t="str">
            <v>Nombre d'equipaments culturals del municipi</v>
          </cell>
          <cell r="G130">
            <v>12.54545454545454</v>
          </cell>
          <cell r="H130">
            <v>12.238095238095241</v>
          </cell>
          <cell r="I130">
            <v>12.444444444444439</v>
          </cell>
          <cell r="J130">
            <v>12.95833333333333</v>
          </cell>
          <cell r="K130">
            <v>12.5</v>
          </cell>
          <cell r="M130" t="str">
            <v>ENTORNO</v>
          </cell>
          <cell r="N130" t="str">
            <v>Número de equipamientos culturales del municipio</v>
          </cell>
          <cell r="P130" t="str">
            <v>ENVIRONMENT</v>
          </cell>
          <cell r="T130" t="str">
            <v>V86051</v>
          </cell>
          <cell r="U130" t="str">
            <v/>
          </cell>
          <cell r="V130" t="str">
            <v/>
          </cell>
          <cell r="W130" t="str">
            <v/>
          </cell>
          <cell r="X130" t="str">
            <v/>
          </cell>
          <cell r="Y130" t="str">
            <v/>
          </cell>
          <cell r="Z130" t="str">
            <v/>
          </cell>
          <cell r="AA130" t="str">
            <v/>
          </cell>
          <cell r="AB130" t="str">
            <v/>
          </cell>
          <cell r="AC130" t="str">
            <v/>
          </cell>
          <cell r="AD130" t="str">
            <v/>
          </cell>
          <cell r="AE130">
            <v>86501</v>
          </cell>
          <cell r="AF130" t="str">
            <v>GEN</v>
          </cell>
          <cell r="AH130" t="str">
            <v>Nombre d'equipaments culturals del municipi</v>
          </cell>
        </row>
        <row r="131">
          <cell r="B131">
            <v>126</v>
          </cell>
          <cell r="C131">
            <v>86621</v>
          </cell>
          <cell r="D131" t="str">
            <v>ENTORN</v>
          </cell>
          <cell r="E131" t="str">
            <v>Nombre de biblioteques al municipi</v>
          </cell>
          <cell r="G131">
            <v>2.454545454545455</v>
          </cell>
          <cell r="H131">
            <v>2.333333333333333</v>
          </cell>
          <cell r="I131">
            <v>2.407407407407407</v>
          </cell>
          <cell r="J131">
            <v>2.416666666666667</v>
          </cell>
          <cell r="K131">
            <v>2.333333333333333</v>
          </cell>
          <cell r="M131" t="str">
            <v>ENTORNO</v>
          </cell>
          <cell r="N131" t="str">
            <v>Número de bibliotecas en el municipio</v>
          </cell>
          <cell r="P131" t="str">
            <v>ENVIRONMENT</v>
          </cell>
          <cell r="T131" t="str">
            <v>V86082</v>
          </cell>
          <cell r="U131" t="str">
            <v/>
          </cell>
          <cell r="V131" t="str">
            <v/>
          </cell>
          <cell r="W131" t="str">
            <v/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  <cell r="AB131" t="str">
            <v/>
          </cell>
          <cell r="AC131" t="str">
            <v/>
          </cell>
          <cell r="AD131" t="str">
            <v/>
          </cell>
          <cell r="AE131">
            <v>86621</v>
          </cell>
          <cell r="AF131" t="str">
            <v>BIB</v>
          </cell>
          <cell r="AH131" t="str">
            <v>Nombre de biblioteques al municipi</v>
          </cell>
        </row>
        <row r="132">
          <cell r="B132">
            <v>127</v>
          </cell>
          <cell r="C132">
            <v>87186</v>
          </cell>
          <cell r="D132" t="str">
            <v>ENTORN</v>
          </cell>
          <cell r="E132" t="str">
            <v>Nombre de CCP</v>
          </cell>
          <cell r="G132">
            <v>4.4545454545454541</v>
          </cell>
          <cell r="H132">
            <v>4.2380952380952381</v>
          </cell>
          <cell r="I132">
            <v>4.6538461538461542</v>
          </cell>
          <cell r="J132">
            <v>4.833333333333333</v>
          </cell>
          <cell r="K132">
            <v>5.1379310344827589</v>
          </cell>
          <cell r="M132" t="str">
            <v>ENTORNO</v>
          </cell>
          <cell r="N132" t="str">
            <v>Número de CCP</v>
          </cell>
          <cell r="P132" t="str">
            <v>ENVIRONMENT</v>
          </cell>
          <cell r="T132" t="str">
            <v>V86167</v>
          </cell>
          <cell r="U132" t="str">
            <v/>
          </cell>
          <cell r="V132" t="str">
            <v/>
          </cell>
          <cell r="W132" t="str">
            <v/>
          </cell>
          <cell r="X132" t="str">
            <v/>
          </cell>
          <cell r="Y132" t="str">
            <v/>
          </cell>
          <cell r="Z132" t="str">
            <v/>
          </cell>
          <cell r="AA132" t="str">
            <v/>
          </cell>
          <cell r="AB132" t="str">
            <v/>
          </cell>
          <cell r="AC132" t="str">
            <v/>
          </cell>
          <cell r="AD132" t="str">
            <v/>
          </cell>
          <cell r="AE132">
            <v>87186</v>
          </cell>
          <cell r="AF132" t="str">
            <v>CCP</v>
          </cell>
          <cell r="AH132" t="str">
            <v>Nombre de CCP</v>
          </cell>
        </row>
        <row r="133">
          <cell r="B133">
            <v>128</v>
          </cell>
          <cell r="C133">
            <v>86941</v>
          </cell>
          <cell r="D133" t="str">
            <v>ENTORN</v>
          </cell>
          <cell r="E133" t="str">
            <v>Nombre de museus</v>
          </cell>
          <cell r="G133">
            <v>1.2222222222222221</v>
          </cell>
          <cell r="H133">
            <v>1.117647058823529</v>
          </cell>
          <cell r="I133">
            <v>1.2272727272727271</v>
          </cell>
          <cell r="J133">
            <v>1.263157894736842</v>
          </cell>
          <cell r="K133">
            <v>1.2173913043478259</v>
          </cell>
          <cell r="M133" t="str">
            <v>ENTORNO</v>
          </cell>
          <cell r="N133" t="str">
            <v>Número de museos</v>
          </cell>
          <cell r="P133" t="str">
            <v>ENVIRONMENT</v>
          </cell>
          <cell r="T133" t="str">
            <v>V86130</v>
          </cell>
          <cell r="U133" t="str">
            <v/>
          </cell>
          <cell r="V133" t="str">
            <v/>
          </cell>
          <cell r="W133" t="str">
            <v/>
          </cell>
          <cell r="X133" t="str">
            <v/>
          </cell>
          <cell r="Y133" t="str">
            <v/>
          </cell>
          <cell r="Z133" t="str">
            <v/>
          </cell>
          <cell r="AA133" t="str">
            <v/>
          </cell>
          <cell r="AB133" t="str">
            <v/>
          </cell>
          <cell r="AC133" t="str">
            <v/>
          </cell>
          <cell r="AD133" t="str">
            <v/>
          </cell>
          <cell r="AE133">
            <v>86941</v>
          </cell>
          <cell r="AF133" t="str">
            <v>MUS</v>
          </cell>
          <cell r="AH133" t="str">
            <v>Nombre de museus</v>
          </cell>
        </row>
        <row r="134">
          <cell r="B134">
            <v>129</v>
          </cell>
          <cell r="C134">
            <v>87051</v>
          </cell>
          <cell r="D134" t="str">
            <v>ENTORN</v>
          </cell>
          <cell r="E134" t="str">
            <v>Nombre d'arxius</v>
          </cell>
          <cell r="G134">
            <v>1.117647058823529</v>
          </cell>
          <cell r="H134">
            <v>1.125</v>
          </cell>
          <cell r="I134">
            <v>1.0952380952380949</v>
          </cell>
          <cell r="J134">
            <v>1.1052631578947369</v>
          </cell>
          <cell r="K134">
            <v>1.083333333333333</v>
          </cell>
          <cell r="M134" t="str">
            <v>ENTORNO</v>
          </cell>
          <cell r="N134" t="str">
            <v>Número de archivos</v>
          </cell>
          <cell r="P134" t="str">
            <v>ENVIRONMENT</v>
          </cell>
          <cell r="T134" t="str">
            <v>V86152</v>
          </cell>
          <cell r="U134" t="str">
            <v/>
          </cell>
          <cell r="V134" t="str">
            <v/>
          </cell>
          <cell r="W134" t="str">
            <v/>
          </cell>
          <cell r="X134" t="str">
            <v/>
          </cell>
          <cell r="Y134" t="str">
            <v/>
          </cell>
          <cell r="Z134" t="str">
            <v/>
          </cell>
          <cell r="AA134" t="str">
            <v/>
          </cell>
          <cell r="AB134" t="str">
            <v/>
          </cell>
          <cell r="AC134" t="str">
            <v/>
          </cell>
          <cell r="AD134" t="str">
            <v/>
          </cell>
          <cell r="AE134">
            <v>87051</v>
          </cell>
          <cell r="AF134" t="str">
            <v>ARX</v>
          </cell>
          <cell r="AH134" t="str">
            <v>Nombre d'arxius</v>
          </cell>
        </row>
        <row r="135">
          <cell r="B135">
            <v>130</v>
          </cell>
          <cell r="C135">
            <v>86786</v>
          </cell>
          <cell r="D135" t="str">
            <v>ENTORN</v>
          </cell>
          <cell r="E135" t="str">
            <v>Nombre d'espais escènics municipals</v>
          </cell>
          <cell r="G135">
            <v>1.736842105263158</v>
          </cell>
          <cell r="H135">
            <v>1.7777777777777779</v>
          </cell>
          <cell r="I135">
            <v>1.826086956521739</v>
          </cell>
          <cell r="J135">
            <v>1.8181818181818179</v>
          </cell>
          <cell r="K135">
            <v>1.791666666666667</v>
          </cell>
          <cell r="M135" t="str">
            <v>ENTORNO</v>
          </cell>
          <cell r="N135" t="str">
            <v>Número de espacios escénicos municipales</v>
          </cell>
          <cell r="P135" t="str">
            <v>ENVIRONMENT</v>
          </cell>
          <cell r="T135" t="str">
            <v>V86105</v>
          </cell>
          <cell r="U135" t="str">
            <v/>
          </cell>
          <cell r="V135" t="str">
            <v/>
          </cell>
          <cell r="W135" t="str">
            <v/>
          </cell>
          <cell r="X135" t="str">
            <v/>
          </cell>
          <cell r="Y135" t="str">
            <v/>
          </cell>
          <cell r="Z135" t="str">
            <v/>
          </cell>
          <cell r="AA135" t="str">
            <v/>
          </cell>
          <cell r="AB135" t="str">
            <v/>
          </cell>
          <cell r="AC135" t="str">
            <v/>
          </cell>
          <cell r="AD135" t="str">
            <v/>
          </cell>
          <cell r="AE135">
            <v>86786</v>
          </cell>
          <cell r="AF135" t="str">
            <v>ESC</v>
          </cell>
          <cell r="AH135" t="str">
            <v>Nombre d'espais escènics municipals</v>
          </cell>
        </row>
        <row r="136">
          <cell r="B136">
            <v>131</v>
          </cell>
          <cell r="C136">
            <v>87291</v>
          </cell>
          <cell r="D136" t="str">
            <v>ENTORN</v>
          </cell>
          <cell r="E136" t="str">
            <v>Nombre de Centres d'art</v>
          </cell>
          <cell r="G136">
            <v>1.4736842105263159</v>
          </cell>
          <cell r="H136">
            <v>1.7222222222222221</v>
          </cell>
          <cell r="I136">
            <v>1.545454545454545</v>
          </cell>
          <cell r="J136">
            <v>1.5789473684210531</v>
          </cell>
          <cell r="K136">
            <v>1.4</v>
          </cell>
          <cell r="M136" t="str">
            <v>ENTORNO</v>
          </cell>
          <cell r="N136" t="str">
            <v>Número de Centros de Arte</v>
          </cell>
          <cell r="P136" t="str">
            <v>ENVIRONMENT</v>
          </cell>
          <cell r="T136" t="str">
            <v>V86189</v>
          </cell>
          <cell r="U136" t="str">
            <v/>
          </cell>
          <cell r="V136" t="str">
            <v/>
          </cell>
          <cell r="W136" t="str">
            <v/>
          </cell>
          <cell r="X136" t="str">
            <v/>
          </cell>
          <cell r="Y136" t="str">
            <v/>
          </cell>
          <cell r="Z136" t="str">
            <v/>
          </cell>
          <cell r="AA136" t="str">
            <v/>
          </cell>
          <cell r="AB136" t="str">
            <v/>
          </cell>
          <cell r="AC136" t="str">
            <v/>
          </cell>
          <cell r="AD136" t="str">
            <v/>
          </cell>
          <cell r="AE136">
            <v>87291</v>
          </cell>
          <cell r="AF136" t="str">
            <v>CAR</v>
          </cell>
          <cell r="AH136" t="str">
            <v>Nombre de Centres d'art</v>
          </cell>
        </row>
        <row r="137">
          <cell r="B137">
            <v>132</v>
          </cell>
          <cell r="C137">
            <v>87386</v>
          </cell>
          <cell r="D137" t="str">
            <v>ENTORN</v>
          </cell>
          <cell r="E137" t="str">
            <v>Nombre d'Espais de creació</v>
          </cell>
          <cell r="G137">
            <v>1.833333333333333</v>
          </cell>
          <cell r="H137">
            <v>1.9</v>
          </cell>
          <cell r="I137">
            <v>1.857142857142857</v>
          </cell>
          <cell r="J137">
            <v>1.7692307692307689</v>
          </cell>
          <cell r="K137">
            <v>1.263157894736842</v>
          </cell>
          <cell r="M137" t="str">
            <v>ENTORNO</v>
          </cell>
          <cell r="N137" t="str">
            <v>Número de Espacios de creación</v>
          </cell>
          <cell r="P137" t="str">
            <v>ENVIRONMENT</v>
          </cell>
          <cell r="T137" t="str">
            <v>V86204</v>
          </cell>
          <cell r="U137" t="str">
            <v/>
          </cell>
          <cell r="V137" t="str">
            <v/>
          </cell>
          <cell r="W137" t="str">
            <v/>
          </cell>
          <cell r="X137" t="str">
            <v/>
          </cell>
          <cell r="Y137" t="str">
            <v/>
          </cell>
          <cell r="Z137" t="str">
            <v/>
          </cell>
          <cell r="AA137" t="str">
            <v/>
          </cell>
          <cell r="AB137" t="str">
            <v/>
          </cell>
          <cell r="AC137" t="str">
            <v/>
          </cell>
          <cell r="AD137" t="str">
            <v/>
          </cell>
          <cell r="AE137">
            <v>87386</v>
          </cell>
          <cell r="AF137" t="str">
            <v>ECR</v>
          </cell>
          <cell r="AH137" t="str">
            <v>Nombre d'Espais de creació</v>
          </cell>
        </row>
        <row r="138">
          <cell r="B138">
            <v>133</v>
          </cell>
          <cell r="C138">
            <v>87496</v>
          </cell>
          <cell r="D138" t="str">
            <v>ENTORN</v>
          </cell>
          <cell r="E138" t="str">
            <v>Nombre de Festes Populars municipals</v>
          </cell>
          <cell r="G138">
            <v>8.5</v>
          </cell>
          <cell r="H138">
            <v>8.5238095238095237</v>
          </cell>
          <cell r="I138">
            <v>4.8518518518518521</v>
          </cell>
          <cell r="J138">
            <v>5.791666666666667</v>
          </cell>
          <cell r="K138">
            <v>7.068965517241379</v>
          </cell>
          <cell r="M138" t="str">
            <v>ENTORNO</v>
          </cell>
          <cell r="N138" t="str">
            <v>Número de Fiestas Populares municipales</v>
          </cell>
          <cell r="P138" t="str">
            <v>ENVIRONMENT</v>
          </cell>
          <cell r="T138" t="str">
            <v>V86225</v>
          </cell>
          <cell r="U138" t="str">
            <v/>
          </cell>
          <cell r="V138" t="str">
            <v/>
          </cell>
          <cell r="W138" t="str">
            <v/>
          </cell>
          <cell r="X138" t="str">
            <v/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  <cell r="AC138" t="str">
            <v/>
          </cell>
          <cell r="AD138" t="str">
            <v/>
          </cell>
          <cell r="AE138">
            <v>87496</v>
          </cell>
          <cell r="AF138" t="str">
            <v>CFE</v>
          </cell>
          <cell r="AH138" t="str">
            <v>Nombre de Festes Populars municipals</v>
          </cell>
        </row>
        <row r="144">
          <cell r="E144" t="str">
            <v xml:space="preserve">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Calendar"/>
      <sheetName val="Formulas"/>
      <sheetName val="(b) general"/>
      <sheetName val="qüestionari"/>
      <sheetName val="(b)_general"/>
      <sheetName val="(b)_general1"/>
      <sheetName val="(b)_general2"/>
    </sheetNames>
    <sheetDataSet>
      <sheetData sheetId="0">
        <row r="4">
          <cell r="B4" t="str">
            <v>January</v>
          </cell>
        </row>
      </sheetData>
      <sheetData sheetId="1" refreshError="1">
        <row r="4">
          <cell r="B4" t="str">
            <v>January</v>
          </cell>
        </row>
        <row r="5">
          <cell r="B5" t="str">
            <v>February</v>
          </cell>
        </row>
        <row r="6">
          <cell r="B6" t="str">
            <v>March</v>
          </cell>
        </row>
        <row r="7">
          <cell r="B7" t="str">
            <v>April</v>
          </cell>
        </row>
        <row r="8">
          <cell r="B8" t="str">
            <v>May</v>
          </cell>
        </row>
        <row r="9">
          <cell r="B9" t="str">
            <v>June</v>
          </cell>
        </row>
        <row r="10">
          <cell r="B10" t="str">
            <v>July</v>
          </cell>
        </row>
        <row r="11">
          <cell r="B11" t="str">
            <v>August</v>
          </cell>
        </row>
        <row r="12">
          <cell r="B12" t="str">
            <v>September</v>
          </cell>
        </row>
        <row r="13">
          <cell r="B13" t="str">
            <v>October</v>
          </cell>
        </row>
        <row r="14">
          <cell r="B14" t="str">
            <v>November</v>
          </cell>
        </row>
        <row r="15">
          <cell r="B15" t="str">
            <v>December</v>
          </cell>
        </row>
        <row r="30">
          <cell r="B30" t="str">
            <v>January</v>
          </cell>
          <cell r="C30">
            <v>38718</v>
          </cell>
        </row>
        <row r="31">
          <cell r="B31" t="str">
            <v>February</v>
          </cell>
          <cell r="C31">
            <v>38749</v>
          </cell>
        </row>
        <row r="32">
          <cell r="B32" t="str">
            <v>March</v>
          </cell>
          <cell r="C32">
            <v>38777</v>
          </cell>
        </row>
        <row r="33">
          <cell r="B33" t="str">
            <v>April</v>
          </cell>
          <cell r="C33">
            <v>38808</v>
          </cell>
        </row>
        <row r="34">
          <cell r="B34" t="str">
            <v>May</v>
          </cell>
          <cell r="C34">
            <v>38838</v>
          </cell>
        </row>
        <row r="35">
          <cell r="B35" t="str">
            <v>June</v>
          </cell>
          <cell r="C35">
            <v>38869</v>
          </cell>
        </row>
        <row r="36">
          <cell r="B36" t="str">
            <v>July</v>
          </cell>
          <cell r="C36">
            <v>38899</v>
          </cell>
        </row>
        <row r="37">
          <cell r="B37" t="str">
            <v>August</v>
          </cell>
          <cell r="C37">
            <v>38930</v>
          </cell>
        </row>
        <row r="38">
          <cell r="B38" t="str">
            <v>September</v>
          </cell>
          <cell r="C38">
            <v>38961</v>
          </cell>
        </row>
        <row r="39">
          <cell r="B39" t="str">
            <v>October</v>
          </cell>
          <cell r="C39">
            <v>38991</v>
          </cell>
        </row>
        <row r="40">
          <cell r="B40" t="str">
            <v>November</v>
          </cell>
          <cell r="C40">
            <v>39022</v>
          </cell>
        </row>
        <row r="41">
          <cell r="B41" t="str">
            <v>December</v>
          </cell>
          <cell r="C41">
            <v>39052</v>
          </cell>
        </row>
        <row r="42">
          <cell r="B42" t="str">
            <v>January</v>
          </cell>
          <cell r="C42">
            <v>39083</v>
          </cell>
        </row>
        <row r="43">
          <cell r="B43" t="str">
            <v>February</v>
          </cell>
          <cell r="C43">
            <v>39114</v>
          </cell>
        </row>
        <row r="44">
          <cell r="B44" t="str">
            <v>March</v>
          </cell>
          <cell r="C44">
            <v>39142</v>
          </cell>
        </row>
        <row r="45">
          <cell r="B45" t="str">
            <v>April</v>
          </cell>
          <cell r="C45">
            <v>39173</v>
          </cell>
        </row>
        <row r="46">
          <cell r="B46" t="str">
            <v>May</v>
          </cell>
          <cell r="C46">
            <v>39203</v>
          </cell>
        </row>
        <row r="47">
          <cell r="B47" t="str">
            <v>June</v>
          </cell>
          <cell r="C47">
            <v>39234</v>
          </cell>
        </row>
        <row r="48">
          <cell r="B48" t="str">
            <v>July</v>
          </cell>
          <cell r="C48">
            <v>39264</v>
          </cell>
        </row>
        <row r="49">
          <cell r="B49" t="str">
            <v>August</v>
          </cell>
          <cell r="C49">
            <v>39295</v>
          </cell>
        </row>
        <row r="50">
          <cell r="B50" t="str">
            <v>September</v>
          </cell>
          <cell r="C50">
            <v>39326</v>
          </cell>
        </row>
        <row r="51">
          <cell r="B51" t="str">
            <v>October</v>
          </cell>
          <cell r="C51">
            <v>39356</v>
          </cell>
        </row>
        <row r="52">
          <cell r="B52" t="str">
            <v>November</v>
          </cell>
          <cell r="C52">
            <v>39387</v>
          </cell>
        </row>
        <row r="53">
          <cell r="B53" t="str">
            <v>December</v>
          </cell>
          <cell r="C53">
            <v>39417</v>
          </cell>
        </row>
        <row r="54">
          <cell r="B54" t="str">
            <v>January</v>
          </cell>
          <cell r="C54">
            <v>39448</v>
          </cell>
        </row>
        <row r="55">
          <cell r="B55" t="str">
            <v>February</v>
          </cell>
          <cell r="C55">
            <v>39479</v>
          </cell>
        </row>
      </sheetData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Calendar"/>
      <sheetName val="Formulas"/>
      <sheetName val="(b) general"/>
    </sheetNames>
    <sheetDataSet>
      <sheetData sheetId="0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Calendar"/>
      <sheetName val="Formulas"/>
      <sheetName val="(b) general"/>
      <sheetName val="(b)_general"/>
      <sheetName val="(b)_general1"/>
      <sheetName val="(b)_general2"/>
      <sheetName val="qüestionari"/>
      <sheetName val="Despeses i Ingressos"/>
      <sheetName val="1. qüestionari general"/>
      <sheetName val="(b)_general3"/>
      <sheetName val="Despeses_i_Ingressos"/>
      <sheetName val="1__qüestionari_general"/>
    </sheetNames>
    <sheetDataSet>
      <sheetData sheetId="0"/>
      <sheetData sheetId="1" refreshError="1">
        <row r="4">
          <cell r="B4" t="str">
            <v>January</v>
          </cell>
        </row>
        <row r="5">
          <cell r="B5" t="str">
            <v>February</v>
          </cell>
        </row>
        <row r="6">
          <cell r="B6" t="str">
            <v>March</v>
          </cell>
        </row>
        <row r="7">
          <cell r="B7" t="str">
            <v>April</v>
          </cell>
        </row>
        <row r="8">
          <cell r="B8" t="str">
            <v>May</v>
          </cell>
        </row>
        <row r="9">
          <cell r="B9" t="str">
            <v>June</v>
          </cell>
        </row>
        <row r="10">
          <cell r="B10" t="str">
            <v>July</v>
          </cell>
        </row>
        <row r="11">
          <cell r="B11" t="str">
            <v>August</v>
          </cell>
        </row>
        <row r="12">
          <cell r="B12" t="str">
            <v>September</v>
          </cell>
        </row>
        <row r="13">
          <cell r="B13" t="str">
            <v>October</v>
          </cell>
        </row>
        <row r="14">
          <cell r="B14" t="str">
            <v>November</v>
          </cell>
        </row>
        <row r="15">
          <cell r="B15" t="str">
            <v>December</v>
          </cell>
        </row>
        <row r="30">
          <cell r="B30" t="str">
            <v>January</v>
          </cell>
          <cell r="C30">
            <v>38718</v>
          </cell>
        </row>
        <row r="31">
          <cell r="B31" t="str">
            <v>February</v>
          </cell>
          <cell r="C31">
            <v>38749</v>
          </cell>
        </row>
        <row r="32">
          <cell r="B32" t="str">
            <v>March</v>
          </cell>
          <cell r="C32">
            <v>38777</v>
          </cell>
        </row>
        <row r="33">
          <cell r="B33" t="str">
            <v>April</v>
          </cell>
          <cell r="C33">
            <v>38808</v>
          </cell>
        </row>
        <row r="34">
          <cell r="B34" t="str">
            <v>May</v>
          </cell>
          <cell r="C34">
            <v>38838</v>
          </cell>
        </row>
        <row r="35">
          <cell r="B35" t="str">
            <v>June</v>
          </cell>
          <cell r="C35">
            <v>38869</v>
          </cell>
        </row>
        <row r="36">
          <cell r="B36" t="str">
            <v>July</v>
          </cell>
          <cell r="C36">
            <v>38899</v>
          </cell>
        </row>
        <row r="37">
          <cell r="B37" t="str">
            <v>August</v>
          </cell>
          <cell r="C37">
            <v>38930</v>
          </cell>
        </row>
        <row r="38">
          <cell r="B38" t="str">
            <v>September</v>
          </cell>
          <cell r="C38">
            <v>38961</v>
          </cell>
        </row>
        <row r="39">
          <cell r="B39" t="str">
            <v>October</v>
          </cell>
          <cell r="C39">
            <v>38991</v>
          </cell>
        </row>
        <row r="40">
          <cell r="B40" t="str">
            <v>November</v>
          </cell>
          <cell r="C40">
            <v>39022</v>
          </cell>
        </row>
        <row r="41">
          <cell r="B41" t="str">
            <v>December</v>
          </cell>
          <cell r="C41">
            <v>39052</v>
          </cell>
        </row>
        <row r="42">
          <cell r="B42" t="str">
            <v>January</v>
          </cell>
          <cell r="C42">
            <v>39083</v>
          </cell>
        </row>
        <row r="43">
          <cell r="B43" t="str">
            <v>February</v>
          </cell>
          <cell r="C43">
            <v>39114</v>
          </cell>
        </row>
        <row r="44">
          <cell r="B44" t="str">
            <v>March</v>
          </cell>
          <cell r="C44">
            <v>39142</v>
          </cell>
        </row>
        <row r="45">
          <cell r="B45" t="str">
            <v>April</v>
          </cell>
          <cell r="C45">
            <v>39173</v>
          </cell>
        </row>
        <row r="46">
          <cell r="B46" t="str">
            <v>May</v>
          </cell>
          <cell r="C46">
            <v>39203</v>
          </cell>
        </row>
        <row r="47">
          <cell r="B47" t="str">
            <v>June</v>
          </cell>
          <cell r="C47">
            <v>39234</v>
          </cell>
        </row>
        <row r="48">
          <cell r="B48" t="str">
            <v>July</v>
          </cell>
          <cell r="C48">
            <v>39264</v>
          </cell>
        </row>
        <row r="49">
          <cell r="B49" t="str">
            <v>August</v>
          </cell>
          <cell r="C49">
            <v>39295</v>
          </cell>
        </row>
        <row r="50">
          <cell r="B50" t="str">
            <v>September</v>
          </cell>
          <cell r="C50">
            <v>39326</v>
          </cell>
        </row>
        <row r="51">
          <cell r="B51" t="str">
            <v>October</v>
          </cell>
          <cell r="C51">
            <v>39356</v>
          </cell>
        </row>
        <row r="52">
          <cell r="B52" t="str">
            <v>November</v>
          </cell>
          <cell r="C52">
            <v>39387</v>
          </cell>
        </row>
        <row r="53">
          <cell r="B53" t="str">
            <v>December</v>
          </cell>
          <cell r="C53">
            <v>39417</v>
          </cell>
        </row>
        <row r="54">
          <cell r="B54" t="str">
            <v>January</v>
          </cell>
          <cell r="C54">
            <v>39448</v>
          </cell>
        </row>
        <row r="55">
          <cell r="B55" t="str">
            <v>February</v>
          </cell>
          <cell r="C55">
            <v>39479</v>
          </cell>
        </row>
      </sheetData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Calendar"/>
      <sheetName val="Formulas"/>
      <sheetName val="(b) general"/>
      <sheetName val="(b)_general"/>
      <sheetName val="(b)_general1"/>
      <sheetName val="qüestionari"/>
      <sheetName val="Despeses i Ingressos"/>
      <sheetName val="1. qüestionari general"/>
      <sheetName val="(b)_general2"/>
      <sheetName val="Despeses_i_Ingressos"/>
      <sheetName val="1__qüestionari_general"/>
    </sheetNames>
    <sheetDataSet>
      <sheetData sheetId="0">
        <row r="4">
          <cell r="B4" t="str">
            <v>January</v>
          </cell>
        </row>
      </sheetData>
      <sheetData sheetId="1" refreshError="1">
        <row r="4">
          <cell r="B4" t="str">
            <v>January</v>
          </cell>
        </row>
        <row r="5">
          <cell r="B5" t="str">
            <v>February</v>
          </cell>
        </row>
        <row r="6">
          <cell r="B6" t="str">
            <v>March</v>
          </cell>
        </row>
        <row r="7">
          <cell r="B7" t="str">
            <v>April</v>
          </cell>
        </row>
        <row r="8">
          <cell r="B8" t="str">
            <v>May</v>
          </cell>
        </row>
        <row r="9">
          <cell r="B9" t="str">
            <v>June</v>
          </cell>
        </row>
        <row r="10">
          <cell r="B10" t="str">
            <v>July</v>
          </cell>
        </row>
        <row r="11">
          <cell r="B11" t="str">
            <v>August</v>
          </cell>
        </row>
        <row r="12">
          <cell r="B12" t="str">
            <v>September</v>
          </cell>
        </row>
        <row r="13">
          <cell r="B13" t="str">
            <v>October</v>
          </cell>
        </row>
        <row r="14">
          <cell r="B14" t="str">
            <v>November</v>
          </cell>
        </row>
        <row r="15">
          <cell r="B15" t="str">
            <v>December</v>
          </cell>
        </row>
        <row r="30">
          <cell r="B30" t="str">
            <v>January</v>
          </cell>
          <cell r="C30">
            <v>38718</v>
          </cell>
        </row>
        <row r="31">
          <cell r="B31" t="str">
            <v>February</v>
          </cell>
          <cell r="C31">
            <v>38749</v>
          </cell>
        </row>
        <row r="32">
          <cell r="B32" t="str">
            <v>March</v>
          </cell>
          <cell r="C32">
            <v>38777</v>
          </cell>
        </row>
        <row r="33">
          <cell r="B33" t="str">
            <v>April</v>
          </cell>
          <cell r="C33">
            <v>38808</v>
          </cell>
        </row>
        <row r="34">
          <cell r="B34" t="str">
            <v>May</v>
          </cell>
          <cell r="C34">
            <v>38838</v>
          </cell>
        </row>
        <row r="35">
          <cell r="B35" t="str">
            <v>June</v>
          </cell>
          <cell r="C35">
            <v>38869</v>
          </cell>
        </row>
        <row r="36">
          <cell r="B36" t="str">
            <v>July</v>
          </cell>
          <cell r="C36">
            <v>38899</v>
          </cell>
        </row>
        <row r="37">
          <cell r="B37" t="str">
            <v>August</v>
          </cell>
          <cell r="C37">
            <v>38930</v>
          </cell>
        </row>
        <row r="38">
          <cell r="B38" t="str">
            <v>September</v>
          </cell>
          <cell r="C38">
            <v>38961</v>
          </cell>
        </row>
        <row r="39">
          <cell r="B39" t="str">
            <v>October</v>
          </cell>
          <cell r="C39">
            <v>38991</v>
          </cell>
        </row>
        <row r="40">
          <cell r="B40" t="str">
            <v>November</v>
          </cell>
          <cell r="C40">
            <v>39022</v>
          </cell>
        </row>
        <row r="41">
          <cell r="B41" t="str">
            <v>December</v>
          </cell>
          <cell r="C41">
            <v>39052</v>
          </cell>
        </row>
        <row r="42">
          <cell r="B42" t="str">
            <v>January</v>
          </cell>
          <cell r="C42">
            <v>39083</v>
          </cell>
        </row>
        <row r="43">
          <cell r="B43" t="str">
            <v>February</v>
          </cell>
          <cell r="C43">
            <v>39114</v>
          </cell>
        </row>
        <row r="44">
          <cell r="B44" t="str">
            <v>March</v>
          </cell>
          <cell r="C44">
            <v>39142</v>
          </cell>
        </row>
        <row r="45">
          <cell r="B45" t="str">
            <v>April</v>
          </cell>
          <cell r="C45">
            <v>39173</v>
          </cell>
        </row>
        <row r="46">
          <cell r="B46" t="str">
            <v>May</v>
          </cell>
          <cell r="C46">
            <v>39203</v>
          </cell>
        </row>
        <row r="47">
          <cell r="B47" t="str">
            <v>June</v>
          </cell>
          <cell r="C47">
            <v>39234</v>
          </cell>
        </row>
        <row r="48">
          <cell r="B48" t="str">
            <v>July</v>
          </cell>
          <cell r="C48">
            <v>39264</v>
          </cell>
        </row>
        <row r="49">
          <cell r="B49" t="str">
            <v>August</v>
          </cell>
          <cell r="C49">
            <v>39295</v>
          </cell>
        </row>
        <row r="50">
          <cell r="B50" t="str">
            <v>September</v>
          </cell>
          <cell r="C50">
            <v>39326</v>
          </cell>
        </row>
        <row r="51">
          <cell r="B51" t="str">
            <v>October</v>
          </cell>
          <cell r="C51">
            <v>39356</v>
          </cell>
        </row>
        <row r="52">
          <cell r="B52" t="str">
            <v>November</v>
          </cell>
          <cell r="C52">
            <v>39387</v>
          </cell>
        </row>
        <row r="53">
          <cell r="B53" t="str">
            <v>December</v>
          </cell>
          <cell r="C53">
            <v>39417</v>
          </cell>
        </row>
        <row r="54">
          <cell r="B54" t="str">
            <v>January</v>
          </cell>
          <cell r="C54">
            <v>39448</v>
          </cell>
        </row>
        <row r="55">
          <cell r="B55" t="str">
            <v>February</v>
          </cell>
          <cell r="C55">
            <v>39479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Calendar"/>
      <sheetName val="Formulas"/>
      <sheetName val="(b) general"/>
      <sheetName val="qüestionari"/>
      <sheetName val="(b)_general"/>
      <sheetName val="1. qüestionari general"/>
      <sheetName val="1__qüestionari_general"/>
      <sheetName val="(b)_general1"/>
      <sheetName val="1__qüestionari_general1"/>
      <sheetName val="Variables2020"/>
      <sheetName val="(b)_general2"/>
      <sheetName val="1__qüestionari_general2"/>
    </sheetNames>
    <sheetDataSet>
      <sheetData sheetId="0">
        <row r="4">
          <cell r="B4" t="str">
            <v>January</v>
          </cell>
        </row>
      </sheetData>
      <sheetData sheetId="1" refreshError="1">
        <row r="4">
          <cell r="B4" t="str">
            <v>January</v>
          </cell>
        </row>
        <row r="5">
          <cell r="B5" t="str">
            <v>February</v>
          </cell>
        </row>
        <row r="6">
          <cell r="B6" t="str">
            <v>March</v>
          </cell>
        </row>
        <row r="7">
          <cell r="B7" t="str">
            <v>April</v>
          </cell>
        </row>
        <row r="8">
          <cell r="B8" t="str">
            <v>May</v>
          </cell>
        </row>
        <row r="9">
          <cell r="B9" t="str">
            <v>June</v>
          </cell>
        </row>
        <row r="10">
          <cell r="B10" t="str">
            <v>July</v>
          </cell>
        </row>
        <row r="11">
          <cell r="B11" t="str">
            <v>August</v>
          </cell>
        </row>
        <row r="12">
          <cell r="B12" t="str">
            <v>September</v>
          </cell>
        </row>
        <row r="13">
          <cell r="B13" t="str">
            <v>October</v>
          </cell>
        </row>
        <row r="14">
          <cell r="B14" t="str">
            <v>November</v>
          </cell>
        </row>
        <row r="15">
          <cell r="B15" t="str">
            <v>December</v>
          </cell>
        </row>
        <row r="30">
          <cell r="B30" t="str">
            <v>January</v>
          </cell>
          <cell r="C30">
            <v>38718</v>
          </cell>
        </row>
        <row r="31">
          <cell r="B31" t="str">
            <v>February</v>
          </cell>
          <cell r="C31">
            <v>38749</v>
          </cell>
        </row>
        <row r="32">
          <cell r="B32" t="str">
            <v>March</v>
          </cell>
          <cell r="C32">
            <v>38777</v>
          </cell>
        </row>
        <row r="33">
          <cell r="B33" t="str">
            <v>April</v>
          </cell>
          <cell r="C33">
            <v>38808</v>
          </cell>
        </row>
        <row r="34">
          <cell r="B34" t="str">
            <v>May</v>
          </cell>
          <cell r="C34">
            <v>38838</v>
          </cell>
        </row>
        <row r="35">
          <cell r="B35" t="str">
            <v>June</v>
          </cell>
          <cell r="C35">
            <v>38869</v>
          </cell>
        </row>
        <row r="36">
          <cell r="B36" t="str">
            <v>July</v>
          </cell>
          <cell r="C36">
            <v>38899</v>
          </cell>
        </row>
        <row r="37">
          <cell r="B37" t="str">
            <v>August</v>
          </cell>
          <cell r="C37">
            <v>38930</v>
          </cell>
        </row>
        <row r="38">
          <cell r="B38" t="str">
            <v>September</v>
          </cell>
          <cell r="C38">
            <v>38961</v>
          </cell>
        </row>
        <row r="39">
          <cell r="B39" t="str">
            <v>October</v>
          </cell>
          <cell r="C39">
            <v>38991</v>
          </cell>
        </row>
        <row r="40">
          <cell r="B40" t="str">
            <v>November</v>
          </cell>
          <cell r="C40">
            <v>39022</v>
          </cell>
        </row>
        <row r="41">
          <cell r="B41" t="str">
            <v>December</v>
          </cell>
          <cell r="C41">
            <v>39052</v>
          </cell>
        </row>
        <row r="42">
          <cell r="B42" t="str">
            <v>January</v>
          </cell>
          <cell r="C42">
            <v>39083</v>
          </cell>
        </row>
        <row r="43">
          <cell r="B43" t="str">
            <v>February</v>
          </cell>
          <cell r="C43">
            <v>39114</v>
          </cell>
        </row>
        <row r="44">
          <cell r="B44" t="str">
            <v>March</v>
          </cell>
          <cell r="C44">
            <v>39142</v>
          </cell>
        </row>
        <row r="45">
          <cell r="B45" t="str">
            <v>April</v>
          </cell>
          <cell r="C45">
            <v>39173</v>
          </cell>
        </row>
        <row r="46">
          <cell r="B46" t="str">
            <v>May</v>
          </cell>
          <cell r="C46">
            <v>39203</v>
          </cell>
        </row>
        <row r="47">
          <cell r="B47" t="str">
            <v>June</v>
          </cell>
          <cell r="C47">
            <v>39234</v>
          </cell>
        </row>
        <row r="48">
          <cell r="B48" t="str">
            <v>July</v>
          </cell>
          <cell r="C48">
            <v>39264</v>
          </cell>
        </row>
        <row r="49">
          <cell r="B49" t="str">
            <v>August</v>
          </cell>
          <cell r="C49">
            <v>39295</v>
          </cell>
        </row>
        <row r="50">
          <cell r="B50" t="str">
            <v>September</v>
          </cell>
          <cell r="C50">
            <v>39326</v>
          </cell>
        </row>
        <row r="51">
          <cell r="B51" t="str">
            <v>October</v>
          </cell>
          <cell r="C51">
            <v>39356</v>
          </cell>
        </row>
        <row r="52">
          <cell r="B52" t="str">
            <v>November</v>
          </cell>
          <cell r="C52">
            <v>39387</v>
          </cell>
        </row>
        <row r="53">
          <cell r="B53" t="str">
            <v>December</v>
          </cell>
          <cell r="C53">
            <v>39417</v>
          </cell>
        </row>
        <row r="54">
          <cell r="B54" t="str">
            <v>January</v>
          </cell>
          <cell r="C54">
            <v>39448</v>
          </cell>
        </row>
        <row r="55">
          <cell r="B55" t="str">
            <v>February</v>
          </cell>
          <cell r="C55">
            <v>39479</v>
          </cell>
        </row>
      </sheetData>
      <sheetData sheetId="2" refreshError="1"/>
      <sheetData sheetId="3" refreshError="1"/>
      <sheetData sheetId="4"/>
      <sheetData sheetId="5" refreshError="1"/>
      <sheetData sheetId="6"/>
      <sheetData sheetId="7"/>
      <sheetData sheetId="8"/>
      <sheetData sheetId="9" refreshError="1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Calendar"/>
      <sheetName val="Formulas"/>
      <sheetName val="(b) general"/>
      <sheetName val="(b)_general"/>
      <sheetName val="(b)_general1"/>
      <sheetName val="qüestionari"/>
      <sheetName val="1. qüestionari general"/>
      <sheetName val="(b)_general2"/>
      <sheetName val="1__qüestionari_general"/>
    </sheetNames>
    <sheetDataSet>
      <sheetData sheetId="0">
        <row r="4">
          <cell r="B4" t="str">
            <v>January</v>
          </cell>
        </row>
      </sheetData>
      <sheetData sheetId="1" refreshError="1">
        <row r="4">
          <cell r="B4" t="str">
            <v>January</v>
          </cell>
        </row>
        <row r="5">
          <cell r="B5" t="str">
            <v>February</v>
          </cell>
        </row>
        <row r="6">
          <cell r="B6" t="str">
            <v>March</v>
          </cell>
        </row>
        <row r="7">
          <cell r="B7" t="str">
            <v>April</v>
          </cell>
        </row>
        <row r="8">
          <cell r="B8" t="str">
            <v>May</v>
          </cell>
        </row>
        <row r="9">
          <cell r="B9" t="str">
            <v>June</v>
          </cell>
        </row>
        <row r="10">
          <cell r="B10" t="str">
            <v>July</v>
          </cell>
        </row>
        <row r="11">
          <cell r="B11" t="str">
            <v>August</v>
          </cell>
        </row>
        <row r="12">
          <cell r="B12" t="str">
            <v>September</v>
          </cell>
        </row>
        <row r="13">
          <cell r="B13" t="str">
            <v>October</v>
          </cell>
        </row>
        <row r="14">
          <cell r="B14" t="str">
            <v>November</v>
          </cell>
        </row>
        <row r="15">
          <cell r="B15" t="str">
            <v>December</v>
          </cell>
        </row>
        <row r="30">
          <cell r="B30" t="str">
            <v>January</v>
          </cell>
          <cell r="C30">
            <v>38718</v>
          </cell>
        </row>
        <row r="31">
          <cell r="B31" t="str">
            <v>February</v>
          </cell>
          <cell r="C31">
            <v>38749</v>
          </cell>
        </row>
        <row r="32">
          <cell r="B32" t="str">
            <v>March</v>
          </cell>
          <cell r="C32">
            <v>38777</v>
          </cell>
        </row>
        <row r="33">
          <cell r="B33" t="str">
            <v>April</v>
          </cell>
          <cell r="C33">
            <v>38808</v>
          </cell>
        </row>
        <row r="34">
          <cell r="B34" t="str">
            <v>May</v>
          </cell>
          <cell r="C34">
            <v>38838</v>
          </cell>
        </row>
        <row r="35">
          <cell r="B35" t="str">
            <v>June</v>
          </cell>
          <cell r="C35">
            <v>38869</v>
          </cell>
        </row>
        <row r="36">
          <cell r="B36" t="str">
            <v>July</v>
          </cell>
          <cell r="C36">
            <v>38899</v>
          </cell>
        </row>
        <row r="37">
          <cell r="B37" t="str">
            <v>August</v>
          </cell>
          <cell r="C37">
            <v>38930</v>
          </cell>
        </row>
        <row r="38">
          <cell r="B38" t="str">
            <v>September</v>
          </cell>
          <cell r="C38">
            <v>38961</v>
          </cell>
        </row>
        <row r="39">
          <cell r="B39" t="str">
            <v>October</v>
          </cell>
          <cell r="C39">
            <v>38991</v>
          </cell>
        </row>
        <row r="40">
          <cell r="B40" t="str">
            <v>November</v>
          </cell>
          <cell r="C40">
            <v>39022</v>
          </cell>
        </row>
        <row r="41">
          <cell r="B41" t="str">
            <v>December</v>
          </cell>
          <cell r="C41">
            <v>39052</v>
          </cell>
        </row>
        <row r="42">
          <cell r="B42" t="str">
            <v>January</v>
          </cell>
          <cell r="C42">
            <v>39083</v>
          </cell>
        </row>
        <row r="43">
          <cell r="B43" t="str">
            <v>February</v>
          </cell>
          <cell r="C43">
            <v>39114</v>
          </cell>
        </row>
        <row r="44">
          <cell r="B44" t="str">
            <v>March</v>
          </cell>
          <cell r="C44">
            <v>39142</v>
          </cell>
        </row>
        <row r="45">
          <cell r="B45" t="str">
            <v>April</v>
          </cell>
          <cell r="C45">
            <v>39173</v>
          </cell>
        </row>
        <row r="46">
          <cell r="B46" t="str">
            <v>May</v>
          </cell>
          <cell r="C46">
            <v>39203</v>
          </cell>
        </row>
        <row r="47">
          <cell r="B47" t="str">
            <v>June</v>
          </cell>
          <cell r="C47">
            <v>39234</v>
          </cell>
        </row>
        <row r="48">
          <cell r="B48" t="str">
            <v>July</v>
          </cell>
          <cell r="C48">
            <v>39264</v>
          </cell>
        </row>
        <row r="49">
          <cell r="B49" t="str">
            <v>August</v>
          </cell>
          <cell r="C49">
            <v>39295</v>
          </cell>
        </row>
        <row r="50">
          <cell r="B50" t="str">
            <v>September</v>
          </cell>
          <cell r="C50">
            <v>39326</v>
          </cell>
        </row>
        <row r="51">
          <cell r="B51" t="str">
            <v>October</v>
          </cell>
          <cell r="C51">
            <v>39356</v>
          </cell>
        </row>
        <row r="52">
          <cell r="B52" t="str">
            <v>November</v>
          </cell>
          <cell r="C52">
            <v>39387</v>
          </cell>
        </row>
        <row r="53">
          <cell r="B53" t="str">
            <v>December</v>
          </cell>
          <cell r="C53">
            <v>39417</v>
          </cell>
        </row>
        <row r="54">
          <cell r="B54" t="str">
            <v>January</v>
          </cell>
          <cell r="C54">
            <v>39448</v>
          </cell>
        </row>
        <row r="55">
          <cell r="B55" t="str">
            <v>February</v>
          </cell>
          <cell r="C55">
            <v>39479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22E04-5ED4-4171-BF5F-822632A3A575}">
  <sheetPr codeName="Full7">
    <tabColor theme="6" tint="-0.249977111117893"/>
    <pageSetUpPr fitToPage="1"/>
  </sheetPr>
  <dimension ref="A1:DO72"/>
  <sheetViews>
    <sheetView tabSelected="1" zoomScale="47" zoomScaleNormal="47" workbookViewId="0">
      <pane ySplit="7" topLeftCell="A8" activePane="bottomLeft" state="frozen"/>
      <selection pane="bottomLeft" activeCell="AS66" sqref="AS66"/>
    </sheetView>
  </sheetViews>
  <sheetFormatPr defaultColWidth="9.26953125" defaultRowHeight="23.5" x14ac:dyDescent="0.55000000000000004"/>
  <cols>
    <col min="1" max="1" width="1.7265625" style="21" customWidth="1"/>
    <col min="2" max="2" width="8.26953125" style="254" customWidth="1"/>
    <col min="3" max="3" width="2.7265625" style="21" customWidth="1"/>
    <col min="4" max="4" width="1.7265625" style="21" customWidth="1"/>
    <col min="5" max="6" width="6.54296875" style="93" hidden="1" customWidth="1"/>
    <col min="7" max="7" width="32.7265625" style="21" customWidth="1"/>
    <col min="8" max="12" width="10.7265625" style="21" customWidth="1"/>
    <col min="13" max="15" width="4.26953125" style="94" hidden="1" customWidth="1"/>
    <col min="16" max="16" width="7" style="94" hidden="1" customWidth="1"/>
    <col min="17" max="20" width="3.7265625" style="94" hidden="1" customWidth="1"/>
    <col min="21" max="21" width="5.7265625" style="96" customWidth="1"/>
    <col min="22" max="22" width="1.7265625" style="21" customWidth="1"/>
    <col min="23" max="23" width="6.7265625" style="93" hidden="1" customWidth="1"/>
    <col min="24" max="24" width="5.7265625" style="93" hidden="1" customWidth="1"/>
    <col min="25" max="25" width="32.7265625" style="21" customWidth="1"/>
    <col min="26" max="30" width="10.7265625" style="21" customWidth="1"/>
    <col min="31" max="33" width="3.54296875" style="94" hidden="1" customWidth="1"/>
    <col min="34" max="34" width="10" style="94" hidden="1" customWidth="1"/>
    <col min="35" max="38" width="3.7265625" style="94" hidden="1" customWidth="1"/>
    <col min="39" max="39" width="5.7265625" style="95" customWidth="1"/>
    <col min="40" max="40" width="1.7265625" style="21" customWidth="1"/>
    <col min="41" max="41" width="6.7265625" style="93" hidden="1" customWidth="1"/>
    <col min="42" max="42" width="6.26953125" style="93" hidden="1" customWidth="1"/>
    <col min="43" max="43" width="32.7265625" style="21" customWidth="1"/>
    <col min="44" max="47" width="10.7265625" style="21" customWidth="1"/>
    <col min="48" max="48" width="11.26953125" style="21" customWidth="1"/>
    <col min="49" max="49" width="3.26953125" style="94" hidden="1" customWidth="1"/>
    <col min="50" max="51" width="3.54296875" style="94" hidden="1" customWidth="1"/>
    <col min="52" max="52" width="7.54296875" style="94" hidden="1" customWidth="1"/>
    <col min="53" max="56" width="3.7265625" style="94" hidden="1" customWidth="1"/>
    <col min="57" max="57" width="5.7265625" style="96" customWidth="1"/>
    <col min="58" max="58" width="1.7265625" style="21" customWidth="1"/>
    <col min="59" max="59" width="6.7265625" style="93" hidden="1" customWidth="1"/>
    <col min="60" max="60" width="6.26953125" style="93" hidden="1" customWidth="1"/>
    <col min="61" max="61" width="32.7265625" style="21" customWidth="1"/>
    <col min="62" max="66" width="10.7265625" style="21" customWidth="1"/>
    <col min="67" max="67" width="2.7265625" style="94" hidden="1" customWidth="1"/>
    <col min="68" max="69" width="3.54296875" style="94" hidden="1" customWidth="1"/>
    <col min="70" max="70" width="7.54296875" style="94" hidden="1" customWidth="1"/>
    <col min="71" max="74" width="3.7265625" style="94" hidden="1" customWidth="1"/>
    <col min="75" max="75" width="5.7265625" style="96" customWidth="1"/>
    <col min="76" max="76" width="1.7265625" style="21" customWidth="1"/>
    <col min="77" max="77" width="7.54296875" style="93" hidden="1" customWidth="1"/>
    <col min="78" max="78" width="6.26953125" style="93" hidden="1" customWidth="1"/>
    <col min="79" max="79" width="32.7265625" style="21" customWidth="1"/>
    <col min="80" max="84" width="10.7265625" style="21" customWidth="1"/>
    <col min="85" max="85" width="2.7265625" style="94" hidden="1" customWidth="1"/>
    <col min="86" max="87" width="3.54296875" style="94" hidden="1" customWidth="1"/>
    <col min="88" max="88" width="7.54296875" style="94" hidden="1" customWidth="1"/>
    <col min="89" max="92" width="3.7265625" style="94" hidden="1" customWidth="1"/>
    <col min="93" max="93" width="5.7265625" style="96" customWidth="1"/>
    <col min="94" max="94" width="1.7265625" style="21" customWidth="1"/>
    <col min="95" max="95" width="9" style="21" customWidth="1"/>
    <col min="96" max="96" width="14.453125" style="21" hidden="1" customWidth="1"/>
    <col min="97" max="113" width="13.453125" style="21" hidden="1" customWidth="1"/>
    <col min="114" max="116" width="15.54296875" style="21" hidden="1" customWidth="1"/>
    <col min="117" max="119" width="17.54296875" style="21" hidden="1" customWidth="1"/>
    <col min="120" max="16384" width="9.26953125" style="21"/>
  </cols>
  <sheetData>
    <row r="1" spans="1:119" s="5" customFormat="1" ht="9.75" customHeight="1" x14ac:dyDescent="0.5">
      <c r="A1" s="1"/>
      <c r="B1" s="2"/>
      <c r="C1" s="3"/>
      <c r="D1" s="3"/>
      <c r="E1" s="4"/>
      <c r="F1" s="4"/>
      <c r="G1" s="3"/>
      <c r="H1" s="3"/>
      <c r="I1" s="3"/>
      <c r="K1" s="6"/>
      <c r="L1" s="6"/>
      <c r="M1" s="7"/>
      <c r="N1" s="7"/>
      <c r="O1" s="7"/>
      <c r="P1" s="7"/>
      <c r="Q1" s="7"/>
      <c r="R1" s="7"/>
      <c r="S1" s="7"/>
      <c r="T1" s="7"/>
      <c r="U1" s="8"/>
      <c r="V1" s="6"/>
      <c r="W1" s="4"/>
      <c r="X1" s="4"/>
      <c r="Y1" s="6"/>
      <c r="Z1" s="6"/>
      <c r="AA1" s="6"/>
      <c r="AB1" s="6"/>
      <c r="AC1" s="6"/>
      <c r="AD1" s="6"/>
      <c r="AE1" s="7"/>
      <c r="AF1" s="7"/>
      <c r="AG1" s="7"/>
      <c r="AH1" s="7"/>
      <c r="AI1" s="7"/>
      <c r="AJ1" s="7"/>
      <c r="AK1" s="7"/>
      <c r="AL1" s="7"/>
      <c r="AM1" s="9"/>
      <c r="AN1" s="6"/>
      <c r="AO1" s="10"/>
      <c r="AP1" s="10"/>
      <c r="AQ1" s="6"/>
      <c r="AR1" s="6"/>
      <c r="AS1" s="6"/>
      <c r="AT1" s="6"/>
      <c r="AU1" s="6"/>
      <c r="AV1" s="6"/>
      <c r="AW1" s="7"/>
      <c r="AX1" s="7"/>
      <c r="AY1" s="7"/>
      <c r="AZ1" s="7"/>
      <c r="BA1" s="7"/>
      <c r="BB1" s="7"/>
      <c r="BC1" s="7"/>
      <c r="BD1" s="7"/>
      <c r="BE1" s="8"/>
      <c r="BF1" s="6"/>
      <c r="BG1" s="10"/>
      <c r="BH1" s="10"/>
      <c r="BI1" s="6"/>
      <c r="BJ1" s="6"/>
      <c r="BK1" s="6"/>
      <c r="BL1" s="6"/>
      <c r="BM1" s="6"/>
      <c r="BN1" s="6"/>
      <c r="BO1" s="7"/>
      <c r="BP1" s="7"/>
      <c r="BQ1" s="7"/>
      <c r="BR1" s="7"/>
      <c r="BS1" s="7"/>
      <c r="BT1" s="7"/>
      <c r="BU1" s="7"/>
      <c r="BV1" s="7"/>
      <c r="BW1" s="8"/>
      <c r="BX1" s="6"/>
      <c r="BY1" s="10"/>
      <c r="BZ1" s="10"/>
      <c r="CA1" s="6"/>
      <c r="CB1" s="6"/>
      <c r="CC1" s="6"/>
      <c r="CD1" s="6"/>
      <c r="CE1" s="6"/>
      <c r="CF1" s="6"/>
      <c r="CG1" s="7"/>
      <c r="CH1" s="7"/>
      <c r="CI1" s="7"/>
      <c r="CJ1" s="7"/>
      <c r="CK1" s="7"/>
      <c r="CL1" s="7"/>
      <c r="CM1" s="7"/>
      <c r="CN1" s="7"/>
      <c r="CO1" s="8"/>
      <c r="CP1" s="3"/>
      <c r="CQ1" s="3"/>
      <c r="CR1" s="11"/>
    </row>
    <row r="2" spans="1:119" s="5" customFormat="1" ht="27" customHeight="1" x14ac:dyDescent="0.5">
      <c r="A2" s="1"/>
      <c r="B2" s="2"/>
      <c r="C2" s="3"/>
      <c r="D2" s="12"/>
      <c r="E2" s="13"/>
      <c r="F2" s="13"/>
      <c r="G2" s="14" t="str">
        <f>DC13</f>
        <v>Anys de comparació</v>
      </c>
      <c r="H2" s="15">
        <f>'[1]Llista Indicadors'!G5</f>
        <v>2018</v>
      </c>
      <c r="I2" s="15">
        <f>'[1]Llista Indicadors'!H5</f>
        <v>2019</v>
      </c>
      <c r="J2" s="15">
        <f>'[1]Llista Indicadors'!I5</f>
        <v>2020</v>
      </c>
      <c r="K2" s="15">
        <f>'[1]Llista Indicadors'!J5</f>
        <v>2021</v>
      </c>
      <c r="L2" s="15">
        <f>'[1]Llista Indicadors'!K5</f>
        <v>2022</v>
      </c>
      <c r="M2" s="7"/>
      <c r="N2" s="7"/>
      <c r="O2" s="7"/>
      <c r="P2" s="7"/>
      <c r="Q2" s="7"/>
      <c r="R2" s="7"/>
      <c r="S2" s="7"/>
      <c r="T2" s="7"/>
      <c r="U2" s="8"/>
      <c r="V2" s="6"/>
      <c r="W2" s="4"/>
      <c r="X2" s="4"/>
      <c r="Y2" s="6"/>
      <c r="Z2" s="6"/>
      <c r="AA2" s="6"/>
      <c r="AB2" s="6"/>
      <c r="AC2" s="6"/>
      <c r="AD2" s="6"/>
      <c r="AE2" s="7"/>
      <c r="AF2" s="7"/>
      <c r="AG2" s="7"/>
      <c r="AH2" s="7"/>
      <c r="AI2" s="7"/>
      <c r="AJ2" s="7"/>
      <c r="AK2" s="7"/>
      <c r="AL2" s="7"/>
      <c r="AM2" s="9"/>
      <c r="AN2" s="6"/>
      <c r="AO2" s="10"/>
      <c r="AP2" s="10"/>
      <c r="AQ2" s="16" t="str">
        <f>DD13</f>
        <v>IDIOMA DEL QUADRE</v>
      </c>
      <c r="AR2" s="6"/>
      <c r="AS2" s="6"/>
      <c r="AT2" s="6"/>
      <c r="AU2" s="6"/>
      <c r="AV2" s="6"/>
      <c r="AW2" s="7"/>
      <c r="AX2" s="7"/>
      <c r="AY2" s="7"/>
      <c r="AZ2" s="7"/>
      <c r="BA2" s="7"/>
      <c r="BB2" s="7"/>
      <c r="BC2" s="7"/>
      <c r="BD2" s="7"/>
      <c r="BE2" s="8"/>
      <c r="BF2" s="6"/>
      <c r="BG2" s="10"/>
      <c r="BH2" s="10"/>
      <c r="BI2" s="16"/>
      <c r="BJ2" s="6"/>
      <c r="BK2" s="6"/>
      <c r="BL2" s="6"/>
      <c r="BM2" s="6"/>
      <c r="BN2" s="6"/>
      <c r="BO2" s="7"/>
      <c r="BP2" s="7"/>
      <c r="BQ2" s="7"/>
      <c r="BR2" s="7"/>
      <c r="BS2" s="7"/>
      <c r="BT2" s="7"/>
      <c r="BU2" s="7"/>
      <c r="BV2" s="7"/>
      <c r="BW2" s="8"/>
      <c r="BX2" s="6"/>
      <c r="BY2" s="10"/>
      <c r="BZ2" s="10"/>
      <c r="CA2" s="16"/>
      <c r="CB2" s="6"/>
      <c r="CC2" s="6"/>
      <c r="CD2" s="6"/>
      <c r="CE2" s="6"/>
      <c r="CF2" s="6"/>
      <c r="CG2" s="7"/>
      <c r="CH2" s="7"/>
      <c r="CI2" s="7"/>
      <c r="CJ2" s="7"/>
      <c r="CK2" s="7"/>
      <c r="CL2" s="7"/>
      <c r="CM2" s="7"/>
      <c r="CN2" s="7"/>
      <c r="CO2" s="8"/>
      <c r="CP2" s="3"/>
      <c r="CQ2" s="3"/>
      <c r="CR2" s="11"/>
    </row>
    <row r="3" spans="1:119" s="5" customFormat="1" ht="14.25" customHeight="1" x14ac:dyDescent="0.5">
      <c r="A3" s="1"/>
      <c r="B3" s="2"/>
      <c r="C3" s="3"/>
      <c r="D3" s="3"/>
      <c r="E3" s="4"/>
      <c r="F3" s="4"/>
      <c r="G3" s="3"/>
      <c r="H3" s="3"/>
      <c r="I3" s="3"/>
      <c r="K3" s="6"/>
      <c r="L3" s="6"/>
      <c r="M3" s="7"/>
      <c r="N3" s="7"/>
      <c r="O3" s="7"/>
      <c r="P3" s="7"/>
      <c r="Q3" s="7"/>
      <c r="R3" s="7"/>
      <c r="S3" s="7"/>
      <c r="T3" s="7"/>
      <c r="U3" s="8"/>
      <c r="V3" s="6"/>
      <c r="W3" s="4"/>
      <c r="X3" s="4"/>
      <c r="Y3" s="6"/>
      <c r="Z3" s="6"/>
      <c r="AA3" s="6"/>
      <c r="AB3" s="6"/>
      <c r="AC3" s="6"/>
      <c r="AD3" s="6"/>
      <c r="AE3" s="7"/>
      <c r="AF3" s="7"/>
      <c r="AG3" s="7"/>
      <c r="AH3" s="7"/>
      <c r="AI3" s="7"/>
      <c r="AJ3" s="7"/>
      <c r="AK3" s="7"/>
      <c r="AL3" s="7"/>
      <c r="AM3" s="9"/>
      <c r="AN3" s="6"/>
      <c r="AO3" s="10"/>
      <c r="AP3" s="10"/>
      <c r="AQ3" s="6"/>
      <c r="AR3" s="6"/>
      <c r="AS3" s="6"/>
      <c r="AT3" s="6"/>
      <c r="AU3" s="6"/>
      <c r="AV3" s="6"/>
      <c r="AW3" s="7"/>
      <c r="AX3" s="7"/>
      <c r="AY3" s="7"/>
      <c r="AZ3" s="7"/>
      <c r="BA3" s="7"/>
      <c r="BB3" s="7"/>
      <c r="BC3" s="7"/>
      <c r="BD3" s="7"/>
      <c r="BE3" s="8"/>
      <c r="BF3" s="6"/>
      <c r="BG3" s="10"/>
      <c r="BH3" s="10"/>
      <c r="BI3" s="6"/>
      <c r="BJ3" s="6"/>
      <c r="BK3" s="6"/>
      <c r="BL3" s="6"/>
      <c r="BM3" s="6"/>
      <c r="BN3" s="6"/>
      <c r="BO3" s="7"/>
      <c r="BP3" s="7"/>
      <c r="BQ3" s="7"/>
      <c r="BR3" s="7"/>
      <c r="BS3" s="7"/>
      <c r="BT3" s="7"/>
      <c r="BU3" s="7"/>
      <c r="BV3" s="7"/>
      <c r="BW3" s="8"/>
      <c r="BX3" s="6"/>
      <c r="BY3" s="10"/>
      <c r="BZ3" s="10"/>
      <c r="CA3" s="6"/>
      <c r="CB3" s="6"/>
      <c r="CC3" s="6"/>
      <c r="CD3" s="6"/>
      <c r="CE3" s="6"/>
      <c r="CF3" s="6"/>
      <c r="CG3" s="7"/>
      <c r="CH3" s="7"/>
      <c r="CI3" s="7"/>
      <c r="CJ3" s="7"/>
      <c r="CK3" s="7"/>
      <c r="CL3" s="7"/>
      <c r="CM3" s="7"/>
      <c r="CN3" s="7"/>
      <c r="CO3" s="8"/>
      <c r="CP3" s="3"/>
      <c r="CQ3" s="3"/>
      <c r="CR3" s="11"/>
    </row>
    <row r="4" spans="1:119" ht="36" customHeight="1" x14ac:dyDescent="0.3">
      <c r="A4" s="17"/>
      <c r="B4" s="18" t="str">
        <f>DA13</f>
        <v>Quadre Resum d'Indicadors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9"/>
      <c r="CR4" s="20"/>
    </row>
    <row r="5" spans="1:119" ht="36" customHeight="1" x14ac:dyDescent="0.3">
      <c r="A5" s="17"/>
      <c r="B5" s="22" t="str">
        <f>DB13</f>
        <v>CCI Serveis culturals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19"/>
      <c r="CR5" s="20"/>
    </row>
    <row r="6" spans="1:119" ht="36" customHeight="1" x14ac:dyDescent="0.3">
      <c r="A6" s="17"/>
      <c r="B6" s="23" t="str">
        <f>H2&amp;" - "&amp;L2</f>
        <v>2018 - 2022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19"/>
      <c r="CR6" s="20"/>
    </row>
    <row r="7" spans="1:119" ht="13.5" customHeight="1" thickBot="1" x14ac:dyDescent="0.35">
      <c r="A7" s="17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19"/>
      <c r="CR7" s="20"/>
    </row>
    <row r="8" spans="1:119" ht="24" thickBot="1" x14ac:dyDescent="0.6">
      <c r="B8" s="25" t="str">
        <f>DE13</f>
        <v>ENCÀRREC POLÍTIC</v>
      </c>
      <c r="D8" s="26"/>
      <c r="E8" s="27"/>
      <c r="F8" s="27"/>
      <c r="G8" s="28"/>
      <c r="H8" s="28"/>
      <c r="I8" s="28"/>
      <c r="J8" s="28"/>
      <c r="K8" s="28"/>
      <c r="L8" s="28"/>
      <c r="M8" s="29"/>
      <c r="N8" s="29"/>
      <c r="O8" s="29"/>
      <c r="P8" s="29"/>
      <c r="Q8" s="29"/>
      <c r="R8" s="29"/>
      <c r="S8" s="29"/>
      <c r="T8" s="29"/>
      <c r="U8" s="30"/>
      <c r="V8" s="28"/>
      <c r="W8" s="27"/>
      <c r="X8" s="27"/>
      <c r="Y8" s="28"/>
      <c r="Z8" s="28"/>
      <c r="AA8" s="28"/>
      <c r="AB8" s="28"/>
      <c r="AC8" s="28"/>
      <c r="AD8" s="28"/>
      <c r="AE8" s="29"/>
      <c r="AF8" s="29"/>
      <c r="AG8" s="29"/>
      <c r="AH8" s="29"/>
      <c r="AI8" s="29"/>
      <c r="AJ8" s="29"/>
      <c r="AK8" s="29"/>
      <c r="AL8" s="29"/>
      <c r="AM8" s="31"/>
      <c r="AN8" s="28"/>
      <c r="AO8" s="27"/>
      <c r="AP8" s="27"/>
      <c r="AQ8" s="28"/>
      <c r="AR8" s="28"/>
      <c r="AS8" s="28"/>
      <c r="AT8" s="28"/>
      <c r="AU8" s="28"/>
      <c r="AV8" s="28"/>
      <c r="AW8" s="29"/>
      <c r="AX8" s="29"/>
      <c r="AY8" s="29"/>
      <c r="AZ8" s="29"/>
      <c r="BA8" s="29"/>
      <c r="BB8" s="29"/>
      <c r="BC8" s="29"/>
      <c r="BD8" s="29"/>
      <c r="BE8" s="30"/>
      <c r="BF8" s="28"/>
      <c r="BG8" s="27"/>
      <c r="BH8" s="27"/>
      <c r="BI8" s="28"/>
      <c r="BJ8" s="28"/>
      <c r="BK8" s="28"/>
      <c r="BL8" s="28"/>
      <c r="BM8" s="28"/>
      <c r="BN8" s="28"/>
      <c r="BO8" s="29"/>
      <c r="BP8" s="29"/>
      <c r="BQ8" s="29"/>
      <c r="BR8" s="29"/>
      <c r="BS8" s="29"/>
      <c r="BT8" s="29"/>
      <c r="BU8" s="29"/>
      <c r="BV8" s="29"/>
      <c r="BW8" s="30"/>
      <c r="BX8" s="28"/>
      <c r="BY8" s="27"/>
      <c r="BZ8" s="27"/>
      <c r="CA8" s="28"/>
      <c r="CB8" s="28"/>
      <c r="CC8" s="28"/>
      <c r="CD8" s="28"/>
      <c r="CE8" s="28"/>
      <c r="CF8" s="28"/>
      <c r="CG8" s="29"/>
      <c r="CH8" s="29"/>
      <c r="CI8" s="29"/>
      <c r="CJ8" s="29"/>
      <c r="CK8" s="29"/>
      <c r="CL8" s="29"/>
      <c r="CM8" s="29"/>
      <c r="CN8" s="29"/>
      <c r="CO8" s="30"/>
      <c r="CP8" s="32"/>
    </row>
    <row r="9" spans="1:119" s="33" customFormat="1" ht="84" customHeight="1" thickBot="1" x14ac:dyDescent="0.4">
      <c r="B9" s="34"/>
      <c r="D9" s="35"/>
      <c r="E9" s="36"/>
      <c r="F9" s="37" t="str">
        <f>VLOOKUP(E10,'[1]Llista Indicadors'!$B$6:$AB$1053,$CT$13,FALSE)</f>
        <v>Disposar d'una estructura de serveis culturals adequada</v>
      </c>
      <c r="G9" s="38"/>
      <c r="H9" s="39">
        <f>$H$2</f>
        <v>2018</v>
      </c>
      <c r="I9" s="39">
        <f>$I$2</f>
        <v>2019</v>
      </c>
      <c r="J9" s="39">
        <f>$J$2</f>
        <v>2020</v>
      </c>
      <c r="K9" s="40">
        <f>$K$2</f>
        <v>2021</v>
      </c>
      <c r="L9" s="41">
        <f>$L$2</f>
        <v>2022</v>
      </c>
      <c r="M9" s="42"/>
      <c r="N9" s="42"/>
      <c r="O9" s="42"/>
      <c r="P9" s="42"/>
      <c r="Q9" s="43" t="s">
        <v>0</v>
      </c>
      <c r="R9" s="43" t="s">
        <v>1</v>
      </c>
      <c r="S9" s="43" t="s">
        <v>2</v>
      </c>
      <c r="T9" s="43" t="s">
        <v>3</v>
      </c>
      <c r="U9" s="44"/>
      <c r="V9" s="45"/>
      <c r="W9" s="36"/>
      <c r="X9" s="37" t="str">
        <f>VLOOKUP(W10,'[1]Llista Indicadors'!$B$6:$AA$1053,$CT$13,FALSE)</f>
        <v>Proporcionar recursos culturals a la ciutadania</v>
      </c>
      <c r="Y9" s="38"/>
      <c r="Z9" s="39">
        <f>$H$2</f>
        <v>2018</v>
      </c>
      <c r="AA9" s="39">
        <f>$I$2</f>
        <v>2019</v>
      </c>
      <c r="AB9" s="39">
        <f>$J$2</f>
        <v>2020</v>
      </c>
      <c r="AC9" s="40">
        <f>$K$2</f>
        <v>2021</v>
      </c>
      <c r="AD9" s="41">
        <f>$L$2</f>
        <v>2022</v>
      </c>
      <c r="AE9" s="42"/>
      <c r="AF9" s="42"/>
      <c r="AG9" s="42"/>
      <c r="AH9" s="42"/>
      <c r="AI9" s="43" t="s">
        <v>0</v>
      </c>
      <c r="AJ9" s="43" t="s">
        <v>1</v>
      </c>
      <c r="AK9" s="43" t="s">
        <v>2</v>
      </c>
      <c r="AL9" s="43" t="s">
        <v>3</v>
      </c>
      <c r="AM9" s="44"/>
      <c r="AN9" s="45"/>
      <c r="AO9" s="36"/>
      <c r="AP9" s="37" t="str">
        <f>VLOOKUP(AO10,'[1]Llista Indicadors'!$B$6:$AA$1053,$CT$13,FALSE)</f>
        <v>Oferir una intensa programació cultural municipal</v>
      </c>
      <c r="AQ9" s="38"/>
      <c r="AR9" s="39">
        <f>$H$2</f>
        <v>2018</v>
      </c>
      <c r="AS9" s="39">
        <f>$I$2</f>
        <v>2019</v>
      </c>
      <c r="AT9" s="39">
        <f>$J$2</f>
        <v>2020</v>
      </c>
      <c r="AU9" s="40">
        <f>$K$2</f>
        <v>2021</v>
      </c>
      <c r="AV9" s="41">
        <f>$L$2</f>
        <v>2022</v>
      </c>
      <c r="AW9" s="42"/>
      <c r="AX9" s="42"/>
      <c r="AY9" s="42"/>
      <c r="AZ9" s="42"/>
      <c r="BA9" s="43" t="s">
        <v>0</v>
      </c>
      <c r="BB9" s="43" t="s">
        <v>1</v>
      </c>
      <c r="BC9" s="43" t="s">
        <v>2</v>
      </c>
      <c r="BD9" s="43" t="s">
        <v>3</v>
      </c>
      <c r="BE9" s="44"/>
      <c r="BF9" s="45"/>
      <c r="BG9" s="36"/>
      <c r="BH9" s="37" t="str">
        <f>VLOOKUP(BG10,'[1]Llista Indicadors'!$B$6:$AA$1053,$CT$13,FALSE)</f>
        <v>Fomentar la realització d'activitats culturals al municipì</v>
      </c>
      <c r="BI9" s="38"/>
      <c r="BJ9" s="39">
        <f>$H$2</f>
        <v>2018</v>
      </c>
      <c r="BK9" s="39">
        <f>$I$2</f>
        <v>2019</v>
      </c>
      <c r="BL9" s="39">
        <f>$J$2</f>
        <v>2020</v>
      </c>
      <c r="BM9" s="40">
        <f>$K$2</f>
        <v>2021</v>
      </c>
      <c r="BN9" s="41">
        <f>$L$2</f>
        <v>2022</v>
      </c>
      <c r="BO9" s="42"/>
      <c r="BP9" s="42"/>
      <c r="BQ9" s="42"/>
      <c r="BR9" s="42"/>
      <c r="BS9" s="43" t="s">
        <v>0</v>
      </c>
      <c r="BT9" s="43" t="s">
        <v>1</v>
      </c>
      <c r="BU9" s="43" t="s">
        <v>2</v>
      </c>
      <c r="BV9" s="43" t="s">
        <v>3</v>
      </c>
      <c r="BW9" s="44"/>
      <c r="BX9" s="45"/>
      <c r="BY9" s="36"/>
      <c r="BZ9" s="37" t="str">
        <f>VLOOKUP(BY10,'[1]Llista Indicadors'!$B$6:$AA$1053,$CT$13,FALSE)</f>
        <v>Oferir una programació d'activitats no presencials</v>
      </c>
      <c r="CA9" s="38"/>
      <c r="CB9" s="39">
        <f>$H$2</f>
        <v>2018</v>
      </c>
      <c r="CC9" s="39">
        <f>$I$2</f>
        <v>2019</v>
      </c>
      <c r="CD9" s="39">
        <f>$J$2</f>
        <v>2020</v>
      </c>
      <c r="CE9" s="40">
        <f>$K$2</f>
        <v>2021</v>
      </c>
      <c r="CF9" s="41">
        <f>$L$2</f>
        <v>2022</v>
      </c>
      <c r="CG9" s="42"/>
      <c r="CH9" s="42"/>
      <c r="CI9" s="42"/>
      <c r="CJ9" s="42"/>
      <c r="CK9" s="43" t="s">
        <v>0</v>
      </c>
      <c r="CL9" s="43" t="s">
        <v>1</v>
      </c>
      <c r="CM9" s="43" t="s">
        <v>2</v>
      </c>
      <c r="CN9" s="43" t="s">
        <v>3</v>
      </c>
      <c r="CO9" s="44"/>
      <c r="CP9" s="46"/>
      <c r="CR9" s="47"/>
      <c r="CS9" s="48"/>
      <c r="CT9" s="49" t="s">
        <v>4</v>
      </c>
      <c r="CU9" s="49" t="s">
        <v>5</v>
      </c>
      <c r="CV9" s="49">
        <f>H2</f>
        <v>2018</v>
      </c>
      <c r="CW9" s="49">
        <f>I2</f>
        <v>2019</v>
      </c>
      <c r="CX9" s="49">
        <f>J2</f>
        <v>2020</v>
      </c>
      <c r="CY9" s="50">
        <f>K2</f>
        <v>2021</v>
      </c>
      <c r="CZ9" s="50">
        <f>L2</f>
        <v>2022</v>
      </c>
      <c r="DA9" s="49" t="s">
        <v>6</v>
      </c>
      <c r="DB9" s="49" t="s">
        <v>7</v>
      </c>
      <c r="DC9" s="49" t="s">
        <v>8</v>
      </c>
      <c r="DD9" s="49" t="s">
        <v>9</v>
      </c>
      <c r="DE9" s="49" t="s">
        <v>10</v>
      </c>
      <c r="DF9" s="49" t="s">
        <v>11</v>
      </c>
      <c r="DG9" s="49" t="s">
        <v>12</v>
      </c>
      <c r="DH9" s="49" t="s">
        <v>13</v>
      </c>
      <c r="DI9" s="49" t="s">
        <v>14</v>
      </c>
      <c r="DJ9" s="51" t="s">
        <v>15</v>
      </c>
      <c r="DK9" s="51" t="s">
        <v>16</v>
      </c>
      <c r="DL9" s="51" t="s">
        <v>17</v>
      </c>
      <c r="DM9" s="51" t="s">
        <v>18</v>
      </c>
      <c r="DN9" s="51" t="s">
        <v>19</v>
      </c>
      <c r="DO9" s="52" t="s">
        <v>20</v>
      </c>
    </row>
    <row r="10" spans="1:119" ht="84" customHeight="1" thickBot="1" x14ac:dyDescent="0.35">
      <c r="B10" s="34"/>
      <c r="C10" s="33"/>
      <c r="D10" s="53"/>
      <c r="E10" s="36">
        <v>1</v>
      </c>
      <c r="F10" s="54">
        <f>VLOOKUP(E10,'[1]Llista Indicadors'!$B$6:$BA$1053,30,FALSE)</f>
        <v>86256</v>
      </c>
      <c r="G10" s="55" t="str">
        <f>VLOOKUP(E10,'[1]Llista Indicadors'!$B$6:$AA$1053,$CU$13,FALSE)</f>
        <v>Nombre total d'equipaments culturals del municipi per cada 10.000 habitants</v>
      </c>
      <c r="H10" s="56">
        <f>VLOOKUP(E10,'[1]Llista Indicadors'!$B$6:$AA$1053,$CV$13,FALSE)</f>
        <v>1.371200321933989</v>
      </c>
      <c r="I10" s="57">
        <f>VLOOKUP(E10,'[1]Llista Indicadors'!$B$6:$AA$1053,$CW$13,FALSE)</f>
        <v>1.4530092839943389</v>
      </c>
      <c r="J10" s="57">
        <f>VLOOKUP(E10,'[1]Llista Indicadors'!$B$6:$AA$1053,$CX$13,FALSE)</f>
        <v>1.408994669722843</v>
      </c>
      <c r="K10" s="58">
        <f>VLOOKUP(E10,'[1]Llista Indicadors'!$B$6:$AA$1053,$CY$13,FALSE)</f>
        <v>1.4630736213000941</v>
      </c>
      <c r="L10" s="59">
        <f>VLOOKUP(E10,'[1]Llista Indicadors'!$B$6:$AA$1053,$CZ$13,FALSE)</f>
        <v>1.5811643272462019</v>
      </c>
      <c r="M10" s="42" t="str">
        <f t="shared" ref="M10:N17" si="0">IF(H10="-","",IF(I10=H10,"M",IF(I10&gt;H10,"P","B")))</f>
        <v>P</v>
      </c>
      <c r="N10" s="42" t="str">
        <f t="shared" si="0"/>
        <v>B</v>
      </c>
      <c r="O10" s="42" t="str">
        <f t="shared" ref="O10:O17" si="1">IF(L10="-","",IF(J10="-","",IF(L10=J10,"M",IF(L10&gt;J10,"P","B"))))</f>
        <v>P</v>
      </c>
      <c r="P10" s="60">
        <f t="shared" ref="P10:P17" si="2">IF(L10="-","",IF(H10="-","",(L10-H10)/H10))</f>
        <v>0.15312423863500291</v>
      </c>
      <c r="Q10" s="61">
        <f>COUNTIF(M10:O10,"P")</f>
        <v>2</v>
      </c>
      <c r="R10" s="61">
        <f>COUNTIF(M10:O10,"B")</f>
        <v>1</v>
      </c>
      <c r="S10" s="61">
        <f>COUNTIF(M10:O10,"M")</f>
        <v>0</v>
      </c>
      <c r="T10" s="61" t="str">
        <f t="shared" ref="T10:T17" si="3">IF(Q10&gt;0,IF(R10=0,"P",""),IF(R10&gt;0,IF(Q10=0,"B",""),""))</f>
        <v/>
      </c>
      <c r="U10" s="62" t="str">
        <f>IF(T10="P","é",IF(T10="B","ê",IF(P10="","",IF(M10=N10,IF(N10=O10,IF(O10="P","é","ê"),IF(P10&lt;0.05,IF(P10&gt;-0.05,"è",""),"")),IF(P10&lt;0.05,IF(P10&gt;-0.05,"è",""),"")))))</f>
        <v/>
      </c>
      <c r="V10" s="63"/>
      <c r="W10" s="36">
        <v>9</v>
      </c>
      <c r="X10" s="54">
        <f>VLOOKUP(W10,'[1]Llista Indicadors'!$B$6:$BA$1053,30,FALSE)</f>
        <v>90907</v>
      </c>
      <c r="Y10" s="64" t="str">
        <f>VLOOKUP(W10,'[1]Llista Indicadors'!$B$6:$AA$1053,$CU$13,FALSE)</f>
        <v>Fons documental a les Biblioteques públiques per habitant</v>
      </c>
      <c r="Z10" s="56">
        <f>VLOOKUP(W10,'[1]Llista Indicadors'!$B$6:$AA$1053,$CV$13,FALSE)</f>
        <v>1.488247670574091</v>
      </c>
      <c r="AA10" s="57">
        <f>VLOOKUP(W10,'[1]Llista Indicadors'!$B$6:$AA$1053,$CW$13,FALSE)</f>
        <v>1.540511538420223</v>
      </c>
      <c r="AB10" s="57">
        <f>VLOOKUP(W10,'[1]Llista Indicadors'!$B$6:$AA$1053,$CX$13,FALSE)</f>
        <v>1.4844148835126241</v>
      </c>
      <c r="AC10" s="58">
        <f>VLOOKUP(W10,'[1]Llista Indicadors'!$B$6:$AA$1053,$CY$13,FALSE)</f>
        <v>1.4652150718223309</v>
      </c>
      <c r="AD10" s="59">
        <f>VLOOKUP(W10,'[1]Llista Indicadors'!$B$6:$AA$1053,$CZ$13,FALSE)</f>
        <v>1.5083179909358571</v>
      </c>
      <c r="AE10" s="42" t="str">
        <f>IF(Z10="-","",IF(AA10=Z10,"M",IF(AA10&gt;Z10,"P","B")))</f>
        <v>P</v>
      </c>
      <c r="AF10" s="42" t="str">
        <f t="shared" ref="AF10:AF13" si="4">IF(AA10="-","",IF(AB10=AA10,"M",IF(AB10&gt;AA10,"P","B")))</f>
        <v>B</v>
      </c>
      <c r="AG10" s="42" t="str">
        <f>IF(AD10="-","",IF(AB10="-","",IF(AD10=AB10,"M",IF(AD10&gt;AB10,"P","B"))))</f>
        <v>P</v>
      </c>
      <c r="AH10" s="60">
        <f>IF(AD10="-","",IF(Z10="-","",(AD10-Z10)/Z10))</f>
        <v>1.3485873862664215E-2</v>
      </c>
      <c r="AI10" s="61">
        <f>COUNTIF(AE10:AG10,"P")</f>
        <v>2</v>
      </c>
      <c r="AJ10" s="61">
        <f>COUNTIF(AE10:AG10,"B")</f>
        <v>1</v>
      </c>
      <c r="AK10" s="61">
        <f>COUNTIF(AE10:AG10,"M")</f>
        <v>0</v>
      </c>
      <c r="AL10" s="61" t="str">
        <f t="shared" ref="AL10:AL13" si="5">IF(AI10&gt;0,IF(AJ10=0,"P",""),IF(AJ10&gt;0,IF(AI10=0,"B",""),""))</f>
        <v/>
      </c>
      <c r="AM10" s="62" t="str">
        <f>IF(AL10="P","é",IF(AL10="B","ê",IF(AH10="","",IF(AE10=AF10,IF(AF10=AG10,IF(AG10="P","é","ê"),IF(AH10&lt;0.05,IF(AH10&gt;-0.05,"è",""),"")),IF(AH10&lt;0.05,IF(AH10&gt;-0.05,"è",""),"")))))</f>
        <v>è</v>
      </c>
      <c r="AN10" s="63"/>
      <c r="AO10" s="36">
        <v>16</v>
      </c>
      <c r="AP10" s="54">
        <f>VLOOKUP(AO10,'[1]Llista Indicadors'!$B$6:$BA$1053,30,FALSE)</f>
        <v>86281</v>
      </c>
      <c r="AQ10" s="64" t="str">
        <f>VLOOKUP(AO10,'[1]Llista Indicadors'!$B$6:$AA$1053,$CU$13,FALSE)</f>
        <v>Nombre total de funcions d'arts escèniques i música i projeccions audiovisuals per 10.000 habitants</v>
      </c>
      <c r="AR10" s="56">
        <f>VLOOKUP(AO10,'[1]Llista Indicadors'!$B$6:$AA$1053,$CV$13,FALSE)</f>
        <v>30.727804315803329</v>
      </c>
      <c r="AS10" s="57">
        <f>VLOOKUP(AO10,'[1]Llista Indicadors'!$B$6:$AA$1053,$CW$13,FALSE)</f>
        <v>32.271505809492957</v>
      </c>
      <c r="AT10" s="57">
        <f>VLOOKUP(AO10,'[1]Llista Indicadors'!$B$6:$AA$1053,$CX$13,FALSE)</f>
        <v>11.31389172295307</v>
      </c>
      <c r="AU10" s="58">
        <f>VLOOKUP(AO10,'[1]Llista Indicadors'!$B$6:$AA$1053,$CY$13,FALSE)</f>
        <v>13.61458218663174</v>
      </c>
      <c r="AV10" s="59">
        <f>VLOOKUP(AO10,'[1]Llista Indicadors'!$B$6:$AA$1053,$CZ$13,FALSE)</f>
        <v>23.434963548891709</v>
      </c>
      <c r="AW10" s="42" t="str">
        <f>IF(AR10="-","",IF(AS10=AR10,"M",IF(AS10&gt;AR10,"P","B")))</f>
        <v>P</v>
      </c>
      <c r="AX10" s="42" t="str">
        <f t="shared" ref="AX10:AX12" si="6">IF(AS10="-","",IF(AT10=AS10,"M",IF(AT10&gt;AS10,"P","B")))</f>
        <v>B</v>
      </c>
      <c r="AY10" s="42" t="str">
        <f>IF(AV10="-","",IF(AT10="-","",IF(AV10=AT10,"M",IF(AV10&gt;AT10,"P","B"))))</f>
        <v>P</v>
      </c>
      <c r="AZ10" s="60">
        <f>IF(AV10="-","",IF(AR10="-","",(AV10-AR10)/AR10))</f>
        <v>-0.23733686572460069</v>
      </c>
      <c r="BA10" s="61">
        <f>COUNTIF(AW10:AY10,"P")</f>
        <v>2</v>
      </c>
      <c r="BB10" s="61">
        <f>COUNTIF(AW10:AY10,"B")</f>
        <v>1</v>
      </c>
      <c r="BC10" s="61">
        <f>COUNTIF(AW10:AY10,"M")</f>
        <v>0</v>
      </c>
      <c r="BD10" s="61" t="str">
        <f t="shared" ref="BD10:BD12" si="7">IF(BA10&gt;0,IF(BB10=0,"P",""),IF(BB10&gt;0,IF(BA10=0,"B",""),""))</f>
        <v/>
      </c>
      <c r="BE10" s="62" t="str">
        <f>IF(BD10="P","é",IF(BD10="B","ê",IF(AZ10="","",IF(AW10=AX10,IF(AX10=AY10,IF(AY10="P","é","ê"),IF(AZ10&lt;0.05,IF(AZ10&gt;-0.05,"è",""),"")),IF(AZ10&lt;0.05,IF(AZ10&gt;-0.05,"è",""),"")))))</f>
        <v/>
      </c>
      <c r="BF10" s="63"/>
      <c r="BG10" s="36">
        <v>23</v>
      </c>
      <c r="BH10" s="54">
        <f>VLOOKUP(BG10,'[1]Llista Indicadors'!$B$6:$BA$1053,30,FALSE)</f>
        <v>90937</v>
      </c>
      <c r="BI10" s="64" t="str">
        <f>VLOOKUP(BG10,'[1]Llista Indicadors'!$B$6:$AA$1053,$CU$13,FALSE)</f>
        <v>Total d'activitats culturals al municipi per cada 10.000 habitants</v>
      </c>
      <c r="BJ10" s="56">
        <f>VLOOKUP(BG10,'[1]Llista Indicadors'!$B$6:$AA$1053,$CV$13,FALSE)</f>
        <v>193.27465987028239</v>
      </c>
      <c r="BK10" s="57">
        <f>VLOOKUP(BG10,'[1]Llista Indicadors'!$B$6:$AA$1053,$CW$13,FALSE)</f>
        <v>184.38518201909491</v>
      </c>
      <c r="BL10" s="57">
        <f>VLOOKUP(BG10,'[1]Llista Indicadors'!$B$6:$AA$1053,$CX$13,FALSE)</f>
        <v>75.659329121777048</v>
      </c>
      <c r="BM10" s="58">
        <f>VLOOKUP(BG10,'[1]Llista Indicadors'!$B$6:$AA$1053,$CY$13,FALSE)</f>
        <v>119.66154543855041</v>
      </c>
      <c r="BN10" s="59">
        <f>VLOOKUP(BG10,'[1]Llista Indicadors'!$B$6:$AA$1053,$CZ$13,FALSE)</f>
        <v>157.83393136481891</v>
      </c>
      <c r="BO10" s="42" t="str">
        <f>IF(BJ10="-","",IF(BK10=BJ10,"M",IF(BK10&gt;BJ10,"P","B")))</f>
        <v>B</v>
      </c>
      <c r="BP10" s="42" t="str">
        <f t="shared" ref="BP10:BP17" si="8">IF(BK10="-","",IF(BL10=BK10,"M",IF(BL10&gt;BK10,"P","B")))</f>
        <v>B</v>
      </c>
      <c r="BQ10" s="42" t="str">
        <f>IF(BN10="-","",IF(BL10="-","",IF(BN10=BL10,"M",IF(BN10&gt;BL10,"P","B"))))</f>
        <v>P</v>
      </c>
      <c r="BR10" s="60">
        <f>IF(BN10="-","",IF(BJ10="-","",(BN10-BJ10)/BJ10))</f>
        <v>-0.18336976264374114</v>
      </c>
      <c r="BS10" s="61">
        <f>COUNTIF(BO10:BQ10,"P")</f>
        <v>1</v>
      </c>
      <c r="BT10" s="61">
        <f>COUNTIF(BO10:BQ10,"B")</f>
        <v>2</v>
      </c>
      <c r="BU10" s="61">
        <f>COUNTIF(BO10:BQ10,"M")</f>
        <v>0</v>
      </c>
      <c r="BV10" s="61" t="str">
        <f t="shared" ref="BV10:BV17" si="9">IF(BS10&gt;0,IF(BT10=0,"P",""),IF(BT10&gt;0,IF(BS10=0,"B",""),""))</f>
        <v/>
      </c>
      <c r="BW10" s="62" t="str">
        <f>IF(BV10="P","é",IF(BV10="B","ê",IF(BR10="","",IF(BO10=BP10,IF(BP10=BQ10,IF(BQ10="P","é","ê"),IF(BR10&lt;0.05,IF(BR10&gt;-0.05,"è",""),"")),IF(BR10&lt;0.05,IF(BR10&gt;-0.05,"è",""),"")))))</f>
        <v/>
      </c>
      <c r="BX10" s="63"/>
      <c r="BY10" s="36">
        <v>31</v>
      </c>
      <c r="BZ10" s="54">
        <f>VLOOKUP(BY10,'[1]Llista Indicadors'!$B$6:$BA$1053,30,FALSE)</f>
        <v>93860</v>
      </c>
      <c r="CA10" s="65" t="str">
        <f>VLOOKUP(BY10,'[1]Llista Indicadors'!$B$6:$AA$1053,$CU$13,FALSE)</f>
        <v>Activitats No presencials organitzades pels CCP per cada 10.000 habitants</v>
      </c>
      <c r="CB10" s="56" t="str">
        <f>VLOOKUP(BY10,'[1]Llista Indicadors'!$B$6:$AA$1053,$CV$13,FALSE)</f>
        <v>-</v>
      </c>
      <c r="CC10" s="57" t="str">
        <f>VLOOKUP(BY10,'[1]Llista Indicadors'!$B$6:$AA$1053,$CW$13,FALSE)</f>
        <v>-</v>
      </c>
      <c r="CD10" s="57">
        <f>VLOOKUP(BY10,'[1]Llista Indicadors'!$B$6:$AA$1053,$CX$13,FALSE)</f>
        <v>6.658126682192484</v>
      </c>
      <c r="CE10" s="58">
        <f>VLOOKUP(BY10,'[1]Llista Indicadors'!$B$6:$AA$1053,$CY$13,FALSE)</f>
        <v>2.431170986942925</v>
      </c>
      <c r="CF10" s="66">
        <f>VLOOKUP(BY10,'[1]Llista Indicadors'!$B$6:$AA$1053,$CZ$13,FALSE)</f>
        <v>5.926006965337418E-2</v>
      </c>
      <c r="CG10" s="42" t="str">
        <f t="shared" ref="CG10:CH12" si="10">IF(CB16="-","",IF(CC16=CB16,"M",IF(CC16&gt;CB16,"P","B")))</f>
        <v>B</v>
      </c>
      <c r="CH10" s="42" t="str">
        <f t="shared" si="10"/>
        <v>B</v>
      </c>
      <c r="CI10" s="42" t="str">
        <f>IF(CF16="-","",IF(CD16="-","",IF(CF16=CD16,"M",IF(CF16&gt;CD16,"P","B"))))</f>
        <v>P</v>
      </c>
      <c r="CJ10" s="60">
        <f>IF(CF16="-","",IF(CB16="-","",(CF16-CB16)/CB16))</f>
        <v>5.9746566803609368E-2</v>
      </c>
      <c r="CK10" s="61">
        <f>COUNTIF(CG10:CI10,"P")</f>
        <v>1</v>
      </c>
      <c r="CL10" s="61">
        <f>COUNTIF(CG10:CI10,"B")</f>
        <v>2</v>
      </c>
      <c r="CM10" s="61">
        <f>COUNTIF(CG10:CI10,"M")</f>
        <v>0</v>
      </c>
      <c r="CN10" s="61" t="str">
        <f t="shared" ref="CN10:CN12" si="11">IF(CK10&gt;0,IF(CL10=0,"P",""),IF(CL10&gt;0,IF(CK10=0,"B",""),""))</f>
        <v/>
      </c>
      <c r="CO10" s="62"/>
      <c r="CP10" s="46"/>
      <c r="CQ10" s="33"/>
      <c r="CR10" s="67"/>
      <c r="CS10" s="68" t="s">
        <v>21</v>
      </c>
      <c r="CT10" s="69">
        <v>5</v>
      </c>
      <c r="CU10" s="69">
        <v>4</v>
      </c>
      <c r="CV10" s="69">
        <v>6</v>
      </c>
      <c r="CW10" s="69">
        <v>7</v>
      </c>
      <c r="CX10" s="69">
        <v>8</v>
      </c>
      <c r="CY10" s="69">
        <v>9</v>
      </c>
      <c r="CZ10" s="69">
        <v>10</v>
      </c>
      <c r="DA10" s="69" t="s">
        <v>22</v>
      </c>
      <c r="DB10" s="69" t="str">
        <f>'[1]Llista Indicadors'!C3</f>
        <v>CCI Serveis culturals</v>
      </c>
      <c r="DC10" s="69" t="s">
        <v>23</v>
      </c>
      <c r="DD10" s="69" t="s">
        <v>24</v>
      </c>
      <c r="DE10" s="69" t="s">
        <v>25</v>
      </c>
      <c r="DF10" s="69" t="s">
        <v>26</v>
      </c>
      <c r="DG10" s="69" t="s">
        <v>27</v>
      </c>
      <c r="DH10" s="69" t="s">
        <v>28</v>
      </c>
      <c r="DI10" s="69" t="s">
        <v>29</v>
      </c>
      <c r="DJ10" s="70" t="s">
        <v>30</v>
      </c>
      <c r="DK10" s="70" t="s">
        <v>31</v>
      </c>
      <c r="DL10" s="70" t="s">
        <v>32</v>
      </c>
      <c r="DM10" s="70" t="s">
        <v>33</v>
      </c>
      <c r="DN10" s="70" t="s">
        <v>34</v>
      </c>
      <c r="DO10" s="71" t="s">
        <v>35</v>
      </c>
    </row>
    <row r="11" spans="1:119" ht="84" customHeight="1" thickBot="1" x14ac:dyDescent="0.35">
      <c r="B11" s="34"/>
      <c r="C11" s="33"/>
      <c r="D11" s="53"/>
      <c r="E11" s="36">
        <v>2</v>
      </c>
      <c r="F11" s="54">
        <f>VLOOKUP(E11,'[1]Llista Indicadors'!$B$6:$BA$1053,30,FALSE)</f>
        <v>90842</v>
      </c>
      <c r="G11" s="55" t="str">
        <f>VLOOKUP(E11,'[1]Llista Indicadors'!$B$6:$AA$1053,$CU$13,FALSE)</f>
        <v>Superfície de les Biblioteques públiques per cada 1.000 habitants</v>
      </c>
      <c r="H11" s="56">
        <f>VLOOKUP(E11,'[1]Llista Indicadors'!$B$6:$AA$1053,$CV$13,FALSE)</f>
        <v>44.843218644349882</v>
      </c>
      <c r="I11" s="57">
        <f>VLOOKUP(E11,'[1]Llista Indicadors'!$B$6:$AA$1053,$CW$13,FALSE)</f>
        <v>43.871269031170733</v>
      </c>
      <c r="J11" s="57">
        <f>VLOOKUP(E11,'[1]Llista Indicadors'!$B$6:$AA$1053,$CX$13,FALSE)</f>
        <v>43.989987750971927</v>
      </c>
      <c r="K11" s="58">
        <f>VLOOKUP(E11,'[1]Llista Indicadors'!$B$6:$AA$1053,$CY$13,FALSE)</f>
        <v>43.207245554561347</v>
      </c>
      <c r="L11" s="59">
        <f>VLOOKUP(E11,'[1]Llista Indicadors'!$B$6:$AA$1053,$CZ$13,FALSE)</f>
        <v>47.996846516763057</v>
      </c>
      <c r="M11" s="42" t="str">
        <f t="shared" si="0"/>
        <v>B</v>
      </c>
      <c r="N11" s="42" t="str">
        <f t="shared" si="0"/>
        <v>P</v>
      </c>
      <c r="O11" s="42" t="str">
        <f t="shared" si="1"/>
        <v>P</v>
      </c>
      <c r="P11" s="60">
        <f t="shared" si="2"/>
        <v>7.0325636021457236E-2</v>
      </c>
      <c r="Q11" s="61">
        <f t="shared" ref="Q11:Q17" si="12">COUNTIF(M11:O11,"P")</f>
        <v>2</v>
      </c>
      <c r="R11" s="61">
        <f t="shared" ref="R11:R17" si="13">COUNTIF(M11:O11,"B")</f>
        <v>1</v>
      </c>
      <c r="S11" s="61">
        <f t="shared" ref="S11:S17" si="14">COUNTIF(M11:O11,"M")</f>
        <v>0</v>
      </c>
      <c r="T11" s="61" t="str">
        <f t="shared" si="3"/>
        <v/>
      </c>
      <c r="U11" s="62" t="str">
        <f t="shared" ref="U11:U17" si="15">IF(T11="P","é",IF(T11="B","ê",IF(P11="","",IF(M11=N11,IF(N11=O11,IF(O11="P","é","ê"),IF(P11&lt;0.05,IF(P11&gt;-0.05,"è",""),"")),IF(P11&lt;0.05,IF(P11&gt;-0.05,"è",""),"")))))</f>
        <v/>
      </c>
      <c r="V11" s="36"/>
      <c r="W11" s="36">
        <v>10</v>
      </c>
      <c r="X11" s="54">
        <f>VLOOKUP(W11,'[1]Llista Indicadors'!$B$6:$BA$1053,30,FALSE)</f>
        <v>90912</v>
      </c>
      <c r="Y11" s="72" t="str">
        <f>VLOOKUP(W11,'[1]Llista Indicadors'!$B$6:$AA$1053,$CU$13,FALSE)</f>
        <v>% d'objectes exposats a l'exposició permanent del Museu sobre el total d'objectes registrats</v>
      </c>
      <c r="Z11" s="56">
        <f>VLOOKUP(W11,'[1]Llista Indicadors'!$B$6:$AA$1053,$CV$13,FALSE)</f>
        <v>5.9784886157284536</v>
      </c>
      <c r="AA11" s="57">
        <f>VLOOKUP(W11,'[1]Llista Indicadors'!$B$6:$AA$1053,$CW$13,FALSE)</f>
        <v>5.4423304280107336</v>
      </c>
      <c r="AB11" s="57">
        <f>VLOOKUP(W11,'[1]Llista Indicadors'!$B$6:$AA$1053,$CX$13,FALSE)</f>
        <v>6.7829236622092628</v>
      </c>
      <c r="AC11" s="58">
        <f>VLOOKUP(W11,'[1]Llista Indicadors'!$B$6:$AA$1053,$CY$13,FALSE)</f>
        <v>5.8221768269136289</v>
      </c>
      <c r="AD11" s="59">
        <f>VLOOKUP(W11,'[1]Llista Indicadors'!$B$6:$AA$1053,$CZ$13,FALSE)</f>
        <v>5.5406042329359391</v>
      </c>
      <c r="AE11" s="42" t="str">
        <f t="shared" ref="AE11:AE13" si="16">IF(Z11="-","",IF(AA11=Z11,"M",IF(AA11&gt;Z11,"P","B")))</f>
        <v>B</v>
      </c>
      <c r="AF11" s="42" t="str">
        <f t="shared" si="4"/>
        <v>P</v>
      </c>
      <c r="AG11" s="42" t="str">
        <f t="shared" ref="AG11:AG13" si="17">IF(AD11="-","",IF(AB11="-","",IF(AD11=AB11,"M",IF(AD11&gt;AB11,"P","B"))))</f>
        <v>B</v>
      </c>
      <c r="AH11" s="60">
        <f t="shared" ref="AH11:AH13" si="18">IF(AD11="-","",IF(Z11="-","",(AD11-Z11)/Z11))</f>
        <v>-7.3243324682514294E-2</v>
      </c>
      <c r="AI11" s="61">
        <f t="shared" ref="AI11:AI13" si="19">COUNTIF(AE11:AG11,"P")</f>
        <v>1</v>
      </c>
      <c r="AJ11" s="61">
        <f t="shared" ref="AJ11:AJ13" si="20">COUNTIF(AE11:AG11,"B")</f>
        <v>2</v>
      </c>
      <c r="AK11" s="61">
        <f t="shared" ref="AK11:AK13" si="21">COUNTIF(AE11:AG11,"M")</f>
        <v>0</v>
      </c>
      <c r="AL11" s="61" t="str">
        <f t="shared" si="5"/>
        <v/>
      </c>
      <c r="AM11" s="62" t="str">
        <f t="shared" ref="AM11:AM13" si="22">IF(AL11="P","é",IF(AL11="B","ê",IF(AH11="","",IF(AE11=AF11,IF(AF11=AG11,IF(AG11="P","é","ê"),IF(AH11&lt;0.05,IF(AH11&gt;-0.05,"è",""),"")),IF(AH11&lt;0.05,IF(AH11&gt;-0.05,"è",""),"")))))</f>
        <v/>
      </c>
      <c r="AN11" s="63"/>
      <c r="AO11" s="36">
        <v>17</v>
      </c>
      <c r="AP11" s="54">
        <f>VLOOKUP(AO11,'[1]Llista Indicadors'!$B$6:$BA$1053,30,FALSE)</f>
        <v>86286</v>
      </c>
      <c r="AQ11" s="72" t="str">
        <f>VLOOKUP(AO11,'[1]Llista Indicadors'!$B$6:$AA$1053,$CU$13,FALSE)</f>
        <v>Nombre total d'exposicions temporals d'organització municipal per cada 10.000 habitants</v>
      </c>
      <c r="AR11" s="56">
        <f>VLOOKUP(AO11,'[1]Llista Indicadors'!$B$6:$AA$1053,$CV$13,FALSE)</f>
        <v>4.6203489108645268</v>
      </c>
      <c r="AS11" s="57">
        <f>VLOOKUP(AO11,'[1]Llista Indicadors'!$B$6:$AA$1053,$CW$13,FALSE)</f>
        <v>5.0544369645561851</v>
      </c>
      <c r="AT11" s="57">
        <f>VLOOKUP(AO11,'[1]Llista Indicadors'!$B$6:$AA$1053,$CX$13,FALSE)</f>
        <v>2.0631707663798782</v>
      </c>
      <c r="AU11" s="58">
        <f>VLOOKUP(AO11,'[1]Llista Indicadors'!$B$6:$AA$1053,$CY$13,FALSE)</f>
        <v>2.9543737433326651</v>
      </c>
      <c r="AV11" s="59">
        <f>VLOOKUP(AO11,'[1]Llista Indicadors'!$B$6:$AA$1053,$CZ$13,FALSE)</f>
        <v>3.9592354754244901</v>
      </c>
      <c r="AW11" s="42" t="str">
        <f t="shared" ref="AW11:AW12" si="23">IF(AR11="-","",IF(AS11=AR11,"M",IF(AS11&gt;AR11,"P","B")))</f>
        <v>P</v>
      </c>
      <c r="AX11" s="42" t="str">
        <f t="shared" si="6"/>
        <v>B</v>
      </c>
      <c r="AY11" s="42" t="str">
        <f t="shared" ref="AY11:AY12" si="24">IF(AV11="-","",IF(AT11="-","",IF(AV11=AT11,"M",IF(AV11&gt;AT11,"P","B"))))</f>
        <v>P</v>
      </c>
      <c r="AZ11" s="60">
        <f t="shared" ref="AZ11:AZ12" si="25">IF(AV11="-","",IF(AR11="-","",(AV11-AR11)/AR11))</f>
        <v>-0.14308733998106951</v>
      </c>
      <c r="BA11" s="61">
        <f t="shared" ref="BA11:BA12" si="26">COUNTIF(AW11:AY11,"P")</f>
        <v>2</v>
      </c>
      <c r="BB11" s="61">
        <f t="shared" ref="BB11:BB12" si="27">COUNTIF(AW11:AY11,"B")</f>
        <v>1</v>
      </c>
      <c r="BC11" s="61">
        <f t="shared" ref="BC11:BC12" si="28">COUNTIF(AW11:AY11,"M")</f>
        <v>0</v>
      </c>
      <c r="BD11" s="61" t="str">
        <f t="shared" si="7"/>
        <v/>
      </c>
      <c r="BE11" s="62" t="str">
        <f t="shared" ref="BE11:BE12" si="29">IF(BD11="P","é",IF(BD11="B","ê",IF(AZ11="","",IF(AW11=AX11,IF(AX11=AY11,IF(AY11="P","é","ê"),IF(AZ11&lt;0.05,IF(AZ11&gt;-0.05,"è",""),"")),IF(AZ11&lt;0.05,IF(AZ11&gt;-0.05,"è",""),"")))))</f>
        <v/>
      </c>
      <c r="BF11" s="63"/>
      <c r="BG11" s="36">
        <v>24</v>
      </c>
      <c r="BH11" s="54">
        <f>VLOOKUP(BG11,'[1]Llista Indicadors'!$B$6:$BA$1053,30,FALSE)</f>
        <v>90942</v>
      </c>
      <c r="BI11" s="72" t="str">
        <f>VLOOKUP(BG11,'[1]Llista Indicadors'!$B$6:$AA$1053,$CU$13,FALSE)</f>
        <v>Activitats de dinamització cultural a les Biblioteques públiques per cada 10.000 habitants</v>
      </c>
      <c r="BJ11" s="56">
        <f>VLOOKUP(BG11,'[1]Llista Indicadors'!$B$6:$AA$1053,$CV$13,FALSE)</f>
        <v>63.865145429208063</v>
      </c>
      <c r="BK11" s="57">
        <f>VLOOKUP(BG11,'[1]Llista Indicadors'!$B$6:$AA$1053,$CW$13,FALSE)</f>
        <v>65.888599983151877</v>
      </c>
      <c r="BL11" s="57">
        <f>VLOOKUP(BG11,'[1]Llista Indicadors'!$B$6:$AA$1053,$CX$13,FALSE)</f>
        <v>23.340667653801621</v>
      </c>
      <c r="BM11" s="58">
        <f>VLOOKUP(BG11,'[1]Llista Indicadors'!$B$6:$AA$1053,$CY$13,FALSE)</f>
        <v>46.771311713715541</v>
      </c>
      <c r="BN11" s="59">
        <f>VLOOKUP(BG11,'[1]Llista Indicadors'!$B$6:$AA$1053,$CZ$13,FALSE)</f>
        <v>56.407973831859771</v>
      </c>
      <c r="BO11" s="42" t="str">
        <f t="shared" ref="BO11:BO17" si="30">IF(BJ11="-","",IF(BK11=BJ11,"M",IF(BK11&gt;BJ11,"P","B")))</f>
        <v>P</v>
      </c>
      <c r="BP11" s="42" t="str">
        <f t="shared" si="8"/>
        <v>B</v>
      </c>
      <c r="BQ11" s="42" t="str">
        <f t="shared" ref="BQ11:BQ17" si="31">IF(BN11="-","",IF(BL11="-","",IF(BN11=BL11,"M",IF(BN11&gt;BL11,"P","B"))))</f>
        <v>P</v>
      </c>
      <c r="BR11" s="60">
        <f t="shared" ref="BR11:BR17" si="32">IF(BN11="-","",IF(BJ11="-","",(BN11-BJ11)/BJ11))</f>
        <v>-0.11676434066237688</v>
      </c>
      <c r="BS11" s="61">
        <f t="shared" ref="BS11:BS17" si="33">COUNTIF(BO11:BQ11,"P")</f>
        <v>2</v>
      </c>
      <c r="BT11" s="61">
        <f t="shared" ref="BT11:BT17" si="34">COUNTIF(BO11:BQ11,"B")</f>
        <v>1</v>
      </c>
      <c r="BU11" s="61">
        <f t="shared" ref="BU11:BU17" si="35">COUNTIF(BO11:BQ11,"M")</f>
        <v>0</v>
      </c>
      <c r="BV11" s="61" t="str">
        <f t="shared" si="9"/>
        <v/>
      </c>
      <c r="BW11" s="62" t="str">
        <f t="shared" ref="BW11:BW17" si="36">IF(BV11="P","é",IF(BV11="B","ê",IF(BR11="","",IF(BO11=BP11,IF(BP11=BQ11,IF(BQ11="P","é","ê"),IF(BR11&lt;0.05,IF(BR11&gt;-0.05,"è",""),"")),IF(BR11&lt;0.05,IF(BR11&gt;-0.05,"è",""),"")))))</f>
        <v/>
      </c>
      <c r="BX11" s="63"/>
      <c r="BY11" s="36">
        <v>32</v>
      </c>
      <c r="BZ11" s="54">
        <f>VLOOKUP(BY11,'[1]Llista Indicadors'!$B$6:$BA$1053,30,FALSE)</f>
        <v>93865</v>
      </c>
      <c r="CA11" s="73" t="str">
        <f>VLOOKUP(BY11,'[1]Llista Indicadors'!$B$6:$AA$1053,$CU$13,FALSE)</f>
        <v>Activitats No presencials realitzades al Museu i d’organització pròpia per cada 10.000 habitants</v>
      </c>
      <c r="CB11" s="56" t="str">
        <f>VLOOKUP(BY11,'[1]Llista Indicadors'!$B$6:$AA$1053,$CV$13,FALSE)</f>
        <v>-</v>
      </c>
      <c r="CC11" s="57" t="str">
        <f>VLOOKUP(BY11,'[1]Llista Indicadors'!$B$6:$AA$1053,$CW$13,FALSE)</f>
        <v>-</v>
      </c>
      <c r="CD11" s="57">
        <f>VLOOKUP(BY11,'[1]Llista Indicadors'!$B$6:$AA$1053,$CX$13,FALSE)</f>
        <v>1.6749709467820331</v>
      </c>
      <c r="CE11" s="58">
        <f>VLOOKUP(BY11,'[1]Llista Indicadors'!$B$6:$AA$1053,$CY$13,FALSE)</f>
        <v>0.93103355771066743</v>
      </c>
      <c r="CF11" s="66">
        <f>VLOOKUP(BY11,'[1]Llista Indicadors'!$B$6:$AA$1053,$CZ$13,FALSE)</f>
        <v>0.66919894059209972</v>
      </c>
      <c r="CG11" s="42" t="str">
        <f t="shared" si="10"/>
        <v>P</v>
      </c>
      <c r="CH11" s="42" t="str">
        <f t="shared" si="10"/>
        <v>B</v>
      </c>
      <c r="CI11" s="42" t="str">
        <f>IF(CF17="-","",IF(CD17="-","",IF(CF17=CD17,"M",IF(CF17&gt;CD17,"P","B"))))</f>
        <v>P</v>
      </c>
      <c r="CJ11" s="60">
        <f>IF(CF17="-","",IF(CB17="-","",(CF17-CB17)/CB17))</f>
        <v>2.3733141441993975E-2</v>
      </c>
      <c r="CK11" s="61">
        <f t="shared" ref="CK11:CK12" si="37">COUNTIF(CG11:CI11,"P")</f>
        <v>2</v>
      </c>
      <c r="CL11" s="61">
        <f t="shared" ref="CL11:CL12" si="38">COUNTIF(CG11:CI11,"B")</f>
        <v>1</v>
      </c>
      <c r="CM11" s="61">
        <f t="shared" ref="CM11:CM12" si="39">COUNTIF(CG11:CI11,"M")</f>
        <v>0</v>
      </c>
      <c r="CN11" s="61" t="str">
        <f t="shared" si="11"/>
        <v/>
      </c>
      <c r="CO11" s="62"/>
      <c r="CP11" s="46"/>
      <c r="CQ11" s="33"/>
      <c r="CR11" s="67"/>
      <c r="CS11" s="68" t="s">
        <v>36</v>
      </c>
      <c r="CT11" s="69">
        <v>14</v>
      </c>
      <c r="CU11" s="69">
        <v>13</v>
      </c>
      <c r="CV11" s="69">
        <v>6</v>
      </c>
      <c r="CW11" s="69">
        <v>7</v>
      </c>
      <c r="CX11" s="69">
        <v>8</v>
      </c>
      <c r="CY11" s="69">
        <v>9</v>
      </c>
      <c r="CZ11" s="69">
        <v>10</v>
      </c>
      <c r="DA11" s="69" t="s">
        <v>37</v>
      </c>
      <c r="DB11" s="69" t="str">
        <f>'[1]Llista Indicadors'!M3</f>
        <v>Servicios culturales</v>
      </c>
      <c r="DC11" s="69" t="s">
        <v>38</v>
      </c>
      <c r="DD11" s="69" t="s">
        <v>39</v>
      </c>
      <c r="DE11" s="69" t="s">
        <v>40</v>
      </c>
      <c r="DF11" s="69" t="s">
        <v>41</v>
      </c>
      <c r="DG11" s="69" t="s">
        <v>42</v>
      </c>
      <c r="DH11" s="69" t="s">
        <v>43</v>
      </c>
      <c r="DI11" s="69" t="s">
        <v>44</v>
      </c>
      <c r="DJ11" s="70" t="s">
        <v>45</v>
      </c>
      <c r="DK11" s="70" t="s">
        <v>46</v>
      </c>
      <c r="DL11" s="70" t="s">
        <v>47</v>
      </c>
      <c r="DM11" s="70" t="s">
        <v>48</v>
      </c>
      <c r="DN11" s="70" t="s">
        <v>49</v>
      </c>
      <c r="DO11" s="71" t="s">
        <v>50</v>
      </c>
    </row>
    <row r="12" spans="1:119" ht="84" customHeight="1" thickBot="1" x14ac:dyDescent="0.35">
      <c r="B12" s="34"/>
      <c r="C12" s="33"/>
      <c r="D12" s="53"/>
      <c r="E12" s="36">
        <v>3</v>
      </c>
      <c r="F12" s="54">
        <f>VLOOKUP(E12,'[1]Llista Indicadors'!$B$6:$BA$1053,30,FALSE)</f>
        <v>90847</v>
      </c>
      <c r="G12" s="55" t="str">
        <f>VLOOKUP(E12,'[1]Llista Indicadors'!$B$6:$AA$1053,$CU$13,FALSE)</f>
        <v>Superfície dels CCP per cada 1.000 habitants</v>
      </c>
      <c r="H12" s="56">
        <f>VLOOKUP(E12,'[1]Llista Indicadors'!$B$6:$AA$1053,$CV$13,FALSE)</f>
        <v>44.769943756242007</v>
      </c>
      <c r="I12" s="57">
        <f>VLOOKUP(E12,'[1]Llista Indicadors'!$B$6:$AA$1053,$CW$13,FALSE)</f>
        <v>43.373926163031399</v>
      </c>
      <c r="J12" s="57">
        <f>VLOOKUP(E12,'[1]Llista Indicadors'!$B$6:$AA$1053,$CX$13,FALSE)</f>
        <v>47.736344775585827</v>
      </c>
      <c r="K12" s="58">
        <f>VLOOKUP(E12,'[1]Llista Indicadors'!$B$6:$AA$1053,$CY$13,FALSE)</f>
        <v>50.082797605489979</v>
      </c>
      <c r="L12" s="59">
        <f>VLOOKUP(E12,'[1]Llista Indicadors'!$B$6:$AA$1053,$CZ$13,FALSE)</f>
        <v>52.743429542874217</v>
      </c>
      <c r="M12" s="42" t="str">
        <f t="shared" si="0"/>
        <v>B</v>
      </c>
      <c r="N12" s="42" t="str">
        <f t="shared" si="0"/>
        <v>P</v>
      </c>
      <c r="O12" s="42" t="str">
        <f t="shared" si="1"/>
        <v>P</v>
      </c>
      <c r="P12" s="60">
        <f t="shared" si="2"/>
        <v>0.1780990798211694</v>
      </c>
      <c r="Q12" s="61">
        <f t="shared" si="12"/>
        <v>2</v>
      </c>
      <c r="R12" s="61">
        <f t="shared" si="13"/>
        <v>1</v>
      </c>
      <c r="S12" s="61">
        <f t="shared" si="14"/>
        <v>0</v>
      </c>
      <c r="T12" s="61" t="str">
        <f t="shared" si="3"/>
        <v/>
      </c>
      <c r="U12" s="62" t="str">
        <f t="shared" si="15"/>
        <v/>
      </c>
      <c r="V12" s="63"/>
      <c r="W12" s="36">
        <v>11</v>
      </c>
      <c r="X12" s="54">
        <f>VLOOKUP(W12,'[1]Llista Indicadors'!$B$6:$BA$1053,30,FALSE)</f>
        <v>90917</v>
      </c>
      <c r="Y12" s="72" t="str">
        <f>VLOOKUP(W12,'[1]Llista Indicadors'!$B$6:$AA$1053,$CU$13,FALSE)</f>
        <v>Metres lineals de documentació a l'Arxiu municipal per cada 1.000 habitants</v>
      </c>
      <c r="Z12" s="56">
        <f>VLOOKUP(W12,'[1]Llista Indicadors'!$B$6:$AA$1053,$CV$13,FALSE)</f>
        <v>28.58778418440442</v>
      </c>
      <c r="AA12" s="57">
        <f>VLOOKUP(W12,'[1]Llista Indicadors'!$B$6:$AA$1053,$CW$13,FALSE)</f>
        <v>30.482204780909811</v>
      </c>
      <c r="AB12" s="57">
        <f>VLOOKUP(W12,'[1]Llista Indicadors'!$B$6:$AA$1053,$CX$13,FALSE)</f>
        <v>29.629821245736309</v>
      </c>
      <c r="AC12" s="58">
        <f>VLOOKUP(W12,'[1]Llista Indicadors'!$B$6:$AA$1053,$CY$13,FALSE)</f>
        <v>32.284264775953993</v>
      </c>
      <c r="AD12" s="59">
        <f>VLOOKUP(W12,'[1]Llista Indicadors'!$B$6:$AA$1053,$CZ$13,FALSE)</f>
        <v>37.072229855614893</v>
      </c>
      <c r="AE12" s="42" t="str">
        <f t="shared" si="16"/>
        <v>P</v>
      </c>
      <c r="AF12" s="42" t="str">
        <f t="shared" si="4"/>
        <v>B</v>
      </c>
      <c r="AG12" s="42" t="str">
        <f t="shared" si="17"/>
        <v>P</v>
      </c>
      <c r="AH12" s="60">
        <f t="shared" si="18"/>
        <v>0.29678570456814274</v>
      </c>
      <c r="AI12" s="61">
        <f t="shared" si="19"/>
        <v>2</v>
      </c>
      <c r="AJ12" s="61">
        <f t="shared" si="20"/>
        <v>1</v>
      </c>
      <c r="AK12" s="61">
        <f t="shared" si="21"/>
        <v>0</v>
      </c>
      <c r="AL12" s="61" t="str">
        <f t="shared" si="5"/>
        <v/>
      </c>
      <c r="AM12" s="62" t="str">
        <f t="shared" si="22"/>
        <v/>
      </c>
      <c r="AN12" s="63"/>
      <c r="AO12" s="36">
        <v>18</v>
      </c>
      <c r="AP12" s="54">
        <f>VLOOKUP(AO12,'[1]Llista Indicadors'!$B$6:$BA$1053,30,FALSE)</f>
        <v>90932</v>
      </c>
      <c r="AQ12" s="72" t="str">
        <f>VLOOKUP(AO12,'[1]Llista Indicadors'!$B$6:$AA$1053,$CU$13,FALSE)</f>
        <v>% de dies de l'any amb activitats relacionades amb el Cicle festiu</v>
      </c>
      <c r="AR12" s="56">
        <f>VLOOKUP(AO12,'[1]Llista Indicadors'!$B$6:$AA$1053,$CV$13,FALSE)</f>
        <v>9.2403486924034866</v>
      </c>
      <c r="AS12" s="57">
        <f>VLOOKUP(AO12,'[1]Llista Indicadors'!$B$6:$AA$1053,$CW$13,FALSE)</f>
        <v>10.30658838878017</v>
      </c>
      <c r="AT12" s="57">
        <f>VLOOKUP(AO12,'[1]Llista Indicadors'!$B$6:$AA$1053,$CX$13,FALSE)</f>
        <v>6.859462201927955</v>
      </c>
      <c r="AU12" s="58">
        <f>VLOOKUP(AO12,'[1]Llista Indicadors'!$B$6:$AA$1053,$CY$13,FALSE)</f>
        <v>9.0981735159817347</v>
      </c>
      <c r="AV12" s="59">
        <f>VLOOKUP(AO12,'[1]Llista Indicadors'!$B$6:$AA$1053,$CZ$13,FALSE)</f>
        <v>10.39206424185168</v>
      </c>
      <c r="AW12" s="42" t="str">
        <f t="shared" si="23"/>
        <v>P</v>
      </c>
      <c r="AX12" s="42" t="str">
        <f t="shared" si="6"/>
        <v>B</v>
      </c>
      <c r="AY12" s="42" t="str">
        <f t="shared" si="24"/>
        <v>P</v>
      </c>
      <c r="AZ12" s="60">
        <f t="shared" si="25"/>
        <v>0.12463983641602412</v>
      </c>
      <c r="BA12" s="61">
        <f t="shared" si="26"/>
        <v>2</v>
      </c>
      <c r="BB12" s="61">
        <f t="shared" si="27"/>
        <v>1</v>
      </c>
      <c r="BC12" s="61">
        <f t="shared" si="28"/>
        <v>0</v>
      </c>
      <c r="BD12" s="61" t="str">
        <f t="shared" si="7"/>
        <v/>
      </c>
      <c r="BE12" s="62" t="str">
        <f t="shared" si="29"/>
        <v/>
      </c>
      <c r="BF12" s="63"/>
      <c r="BG12" s="36">
        <v>25</v>
      </c>
      <c r="BH12" s="54">
        <f>VLOOKUP(BG12,'[1]Llista Indicadors'!$B$6:$BA$1053,30,FALSE)</f>
        <v>90947</v>
      </c>
      <c r="BI12" s="72" t="str">
        <f>VLOOKUP(BG12,'[1]Llista Indicadors'!$B$6:$AA$1053,$CU$13,FALSE)</f>
        <v>Activitats realitzades al CCP per cada 10.000 habitants</v>
      </c>
      <c r="BJ12" s="56">
        <f>VLOOKUP(BG12,'[1]Llista Indicadors'!$B$6:$AA$1053,$CV$13,FALSE)</f>
        <v>73.57776003390795</v>
      </c>
      <c r="BK12" s="57">
        <f>VLOOKUP(BG12,'[1]Llista Indicadors'!$B$6:$AA$1053,$CW$13,FALSE)</f>
        <v>68.801486881193114</v>
      </c>
      <c r="BL12" s="57">
        <f>VLOOKUP(BG12,'[1]Llista Indicadors'!$B$6:$AA$1053,$CX$13,FALSE)</f>
        <v>35.815541527333252</v>
      </c>
      <c r="BM12" s="58">
        <f>VLOOKUP(BG12,'[1]Llista Indicadors'!$B$6:$AA$1053,$CY$13,FALSE)</f>
        <v>44.343372430759999</v>
      </c>
      <c r="BN12" s="59">
        <f>VLOOKUP(BG12,'[1]Llista Indicadors'!$B$6:$AA$1053,$CZ$13,FALSE)</f>
        <v>62.059333678733132</v>
      </c>
      <c r="BO12" s="42" t="str">
        <f t="shared" si="30"/>
        <v>B</v>
      </c>
      <c r="BP12" s="42" t="str">
        <f t="shared" si="8"/>
        <v>B</v>
      </c>
      <c r="BQ12" s="42" t="str">
        <f t="shared" si="31"/>
        <v>P</v>
      </c>
      <c r="BR12" s="60">
        <f t="shared" si="32"/>
        <v>-0.15654766263428796</v>
      </c>
      <c r="BS12" s="61">
        <f t="shared" si="33"/>
        <v>1</v>
      </c>
      <c r="BT12" s="61">
        <f t="shared" si="34"/>
        <v>2</v>
      </c>
      <c r="BU12" s="61">
        <f t="shared" si="35"/>
        <v>0</v>
      </c>
      <c r="BV12" s="61" t="str">
        <f t="shared" si="9"/>
        <v/>
      </c>
      <c r="BW12" s="62" t="str">
        <f t="shared" si="36"/>
        <v/>
      </c>
      <c r="BX12" s="63"/>
      <c r="BY12" s="36">
        <v>33</v>
      </c>
      <c r="BZ12" s="54">
        <f>VLOOKUP(BY12,'[1]Llista Indicadors'!$B$6:$BA$1053,30,FALSE)</f>
        <v>93870</v>
      </c>
      <c r="CA12" s="73" t="str">
        <f>VLOOKUP(BY12,'[1]Llista Indicadors'!$B$6:$AA$1053,$CU$13,FALSE)</f>
        <v>Activitats No presencials incloses al Cicle festiu per cada 10.000 habitants</v>
      </c>
      <c r="CB12" s="56" t="str">
        <f>VLOOKUP(BY12,'[1]Llista Indicadors'!$B$6:$AA$1053,$CV$13,FALSE)</f>
        <v>-</v>
      </c>
      <c r="CC12" s="57" t="str">
        <f>VLOOKUP(BY12,'[1]Llista Indicadors'!$B$6:$AA$1053,$CW$13,FALSE)</f>
        <v>-</v>
      </c>
      <c r="CD12" s="57">
        <f>VLOOKUP(BY12,'[1]Llista Indicadors'!$B$6:$AA$1053,$CX$13,FALSE)</f>
        <v>2.1355416976328092</v>
      </c>
      <c r="CE12" s="58">
        <f>VLOOKUP(BY12,'[1]Llista Indicadors'!$B$6:$AA$1053,$CY$13,FALSE)</f>
        <v>0.47444340811119612</v>
      </c>
      <c r="CF12" s="66">
        <f>VLOOKUP(BY12,'[1]Llista Indicadors'!$B$6:$AA$1053,$CZ$13,FALSE)</f>
        <v>4.6794036567979778E-2</v>
      </c>
      <c r="CG12" s="42" t="str">
        <f t="shared" si="10"/>
        <v>P</v>
      </c>
      <c r="CH12" s="42" t="str">
        <f t="shared" si="10"/>
        <v>B</v>
      </c>
      <c r="CI12" s="42" t="str">
        <f>IF(CF18="-","",IF(CD18="-","",IF(CF18=CD18,"M",IF(CF18&gt;CD18,"P","B"))))</f>
        <v>P</v>
      </c>
      <c r="CJ12" s="60">
        <f>IF(CF18="-","",IF(CB18="-","",(CF18-CB18)/CB18))</f>
        <v>-0.10740250348482552</v>
      </c>
      <c r="CK12" s="61">
        <f t="shared" si="37"/>
        <v>2</v>
      </c>
      <c r="CL12" s="61">
        <f t="shared" si="38"/>
        <v>1</v>
      </c>
      <c r="CM12" s="61">
        <f t="shared" si="39"/>
        <v>0</v>
      </c>
      <c r="CN12" s="61" t="str">
        <f t="shared" si="11"/>
        <v/>
      </c>
      <c r="CO12" s="62"/>
      <c r="CP12" s="46"/>
      <c r="CQ12" s="33"/>
      <c r="CR12" s="67"/>
      <c r="CS12" s="68" t="s">
        <v>51</v>
      </c>
      <c r="CT12" s="69">
        <v>17</v>
      </c>
      <c r="CU12" s="69">
        <v>16</v>
      </c>
      <c r="CV12" s="69">
        <v>6</v>
      </c>
      <c r="CW12" s="69">
        <v>7</v>
      </c>
      <c r="CX12" s="69">
        <v>8</v>
      </c>
      <c r="CY12" s="69">
        <v>9</v>
      </c>
      <c r="CZ12" s="69">
        <v>10</v>
      </c>
      <c r="DA12" s="69" t="s">
        <v>52</v>
      </c>
      <c r="DB12" s="69" t="str">
        <f>'[1]Llista Indicadors'!P3</f>
        <v>Cultural services</v>
      </c>
      <c r="DC12" s="69" t="s">
        <v>53</v>
      </c>
      <c r="DD12" s="69" t="s">
        <v>54</v>
      </c>
      <c r="DE12" s="69" t="s">
        <v>55</v>
      </c>
      <c r="DF12" s="69" t="s">
        <v>56</v>
      </c>
      <c r="DG12" s="69" t="s">
        <v>57</v>
      </c>
      <c r="DH12" s="69" t="s">
        <v>58</v>
      </c>
      <c r="DI12" s="69" t="s">
        <v>59</v>
      </c>
      <c r="DJ12" s="70" t="s">
        <v>60</v>
      </c>
      <c r="DK12" s="70" t="s">
        <v>61</v>
      </c>
      <c r="DL12" s="70" t="s">
        <v>62</v>
      </c>
      <c r="DM12" s="70" t="s">
        <v>63</v>
      </c>
      <c r="DN12" s="70" t="s">
        <v>64</v>
      </c>
      <c r="DO12" s="71" t="s">
        <v>65</v>
      </c>
    </row>
    <row r="13" spans="1:119" ht="84" customHeight="1" thickBot="1" x14ac:dyDescent="0.35">
      <c r="B13" s="34"/>
      <c r="C13" s="33"/>
      <c r="D13" s="53"/>
      <c r="E13" s="36">
        <v>4</v>
      </c>
      <c r="F13" s="54">
        <f>VLOOKUP(E13,'[1]Llista Indicadors'!$B$6:$BA$1053,30,FALSE)</f>
        <v>90852</v>
      </c>
      <c r="G13" s="55" t="str">
        <f>VLOOKUP(E13,'[1]Llista Indicadors'!$B$6:$AA$1053,$CU$13,FALSE)</f>
        <v>Superfície dels Museus (incloses seus i extensions) per cada 1.000 habitants</v>
      </c>
      <c r="H13" s="56">
        <f>VLOOKUP(E13,'[1]Llista Indicadors'!$B$6:$AA$1053,$CV$13,FALSE)</f>
        <v>138.5853204397331</v>
      </c>
      <c r="I13" s="57">
        <f>VLOOKUP(E13,'[1]Llista Indicadors'!$B$6:$AA$1053,$CW$13,FALSE)</f>
        <v>137.2034911971308</v>
      </c>
      <c r="J13" s="57">
        <f>VLOOKUP(E13,'[1]Llista Indicadors'!$B$6:$AA$1053,$CX$13,FALSE)</f>
        <v>124.6531587825402</v>
      </c>
      <c r="K13" s="58">
        <f>VLOOKUP(E13,'[1]Llista Indicadors'!$B$6:$AA$1053,$CY$13,FALSE)</f>
        <v>132.67836262231651</v>
      </c>
      <c r="L13" s="59">
        <f>VLOOKUP(E13,'[1]Llista Indicadors'!$B$6:$AA$1053,$CZ$13,FALSE)</f>
        <v>137.44407947444321</v>
      </c>
      <c r="M13" s="42" t="str">
        <f t="shared" si="0"/>
        <v>B</v>
      </c>
      <c r="N13" s="42" t="str">
        <f t="shared" si="0"/>
        <v>B</v>
      </c>
      <c r="O13" s="42" t="str">
        <f t="shared" si="1"/>
        <v>P</v>
      </c>
      <c r="P13" s="60">
        <f t="shared" si="2"/>
        <v>-8.234933986288797E-3</v>
      </c>
      <c r="Q13" s="61">
        <f t="shared" si="12"/>
        <v>1</v>
      </c>
      <c r="R13" s="61">
        <f t="shared" si="13"/>
        <v>2</v>
      </c>
      <c r="S13" s="61">
        <f t="shared" si="14"/>
        <v>0</v>
      </c>
      <c r="T13" s="61" t="str">
        <f t="shared" si="3"/>
        <v/>
      </c>
      <c r="U13" s="62" t="str">
        <f t="shared" si="15"/>
        <v>è</v>
      </c>
      <c r="V13" s="63"/>
      <c r="W13" s="36">
        <v>12</v>
      </c>
      <c r="X13" s="54">
        <f>VLOOKUP(W13,'[1]Llista Indicadors'!$B$6:$BA$1053,30,FALSE)</f>
        <v>90922</v>
      </c>
      <c r="Y13" s="72" t="str">
        <f>VLOOKUP(W13,'[1]Llista Indicadors'!$B$6:$AA$1053,$CU$13,FALSE)</f>
        <v>Places ofertes en Espais escènics (aforament anual x nombre de funcions) per cada 1.000 habitants</v>
      </c>
      <c r="Z13" s="56">
        <f>VLOOKUP(W13,'[1]Llista Indicadors'!$B$6:$AA$1053,$CV$13,FALSE)</f>
        <v>415.86395866065141</v>
      </c>
      <c r="AA13" s="57">
        <f>VLOOKUP(W13,'[1]Llista Indicadors'!$B$6:$AA$1053,$CW$13,FALSE)</f>
        <v>442.00333511844889</v>
      </c>
      <c r="AB13" s="57">
        <f>VLOOKUP(W13,'[1]Llista Indicadors'!$B$6:$AA$1053,$CX$13,FALSE)</f>
        <v>167.01457405939391</v>
      </c>
      <c r="AC13" s="58">
        <f>VLOOKUP(W13,'[1]Llista Indicadors'!$B$6:$AA$1053,$CY$13,FALSE)</f>
        <v>251.58301422319471</v>
      </c>
      <c r="AD13" s="59">
        <f>VLOOKUP(W13,'[1]Llista Indicadors'!$B$6:$AA$1053,$CZ$13,FALSE)</f>
        <v>389.84600332149699</v>
      </c>
      <c r="AE13" s="42" t="str">
        <f t="shared" si="16"/>
        <v>P</v>
      </c>
      <c r="AF13" s="42" t="str">
        <f t="shared" si="4"/>
        <v>B</v>
      </c>
      <c r="AG13" s="42" t="str">
        <f t="shared" si="17"/>
        <v>P</v>
      </c>
      <c r="AH13" s="60">
        <f t="shared" si="18"/>
        <v>-6.2563621581800233E-2</v>
      </c>
      <c r="AI13" s="61">
        <f t="shared" si="19"/>
        <v>2</v>
      </c>
      <c r="AJ13" s="61">
        <f t="shared" si="20"/>
        <v>1</v>
      </c>
      <c r="AK13" s="61">
        <f t="shared" si="21"/>
        <v>0</v>
      </c>
      <c r="AL13" s="61" t="str">
        <f t="shared" si="5"/>
        <v/>
      </c>
      <c r="AM13" s="62" t="str">
        <f t="shared" si="22"/>
        <v/>
      </c>
      <c r="AN13" s="63"/>
      <c r="AO13" s="36"/>
      <c r="AP13" s="36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36">
        <v>26</v>
      </c>
      <c r="BH13" s="54">
        <f>VLOOKUP(BG13,'[1]Llista Indicadors'!$B$6:$BA$1053,30,FALSE)</f>
        <v>90952</v>
      </c>
      <c r="BI13" s="72" t="str">
        <f>VLOOKUP(BG13,'[1]Llista Indicadors'!$B$6:$AA$1053,$CU$13,FALSE)</f>
        <v>Activitats realitzades al Museu (pròpies o alienes) per cada 10.000 habitants</v>
      </c>
      <c r="BJ13" s="56">
        <f>VLOOKUP(BG13,'[1]Llista Indicadors'!$B$6:$AA$1053,$CV$13,FALSE)</f>
        <v>28.244358209679969</v>
      </c>
      <c r="BK13" s="57">
        <f>VLOOKUP(BG13,'[1]Llista Indicadors'!$B$6:$AA$1053,$CW$13,FALSE)</f>
        <v>15.38336599497295</v>
      </c>
      <c r="BL13" s="57">
        <f>VLOOKUP(BG13,'[1]Llista Indicadors'!$B$6:$AA$1053,$CX$13,FALSE)</f>
        <v>6.5426450344194986</v>
      </c>
      <c r="BM13" s="58">
        <f>VLOOKUP(BG13,'[1]Llista Indicadors'!$B$6:$AA$1053,$CY$13,FALSE)</f>
        <v>13.450015859130939</v>
      </c>
      <c r="BN13" s="59">
        <f>VLOOKUP(BG13,'[1]Llista Indicadors'!$B$6:$AA$1053,$CZ$13,FALSE)</f>
        <v>14.684675344260439</v>
      </c>
      <c r="BO13" s="42" t="str">
        <f t="shared" si="30"/>
        <v>B</v>
      </c>
      <c r="BP13" s="42" t="str">
        <f t="shared" si="8"/>
        <v>B</v>
      </c>
      <c r="BQ13" s="42" t="str">
        <f t="shared" si="31"/>
        <v>P</v>
      </c>
      <c r="BR13" s="60">
        <f t="shared" si="32"/>
        <v>-0.48008465141092588</v>
      </c>
      <c r="BS13" s="61">
        <f t="shared" si="33"/>
        <v>1</v>
      </c>
      <c r="BT13" s="61">
        <f t="shared" si="34"/>
        <v>2</v>
      </c>
      <c r="BU13" s="61">
        <f t="shared" si="35"/>
        <v>0</v>
      </c>
      <c r="BV13" s="61" t="str">
        <f t="shared" si="9"/>
        <v/>
      </c>
      <c r="BW13" s="62" t="str">
        <f t="shared" si="36"/>
        <v/>
      </c>
      <c r="BX13" s="63"/>
      <c r="BY13" s="36">
        <v>34</v>
      </c>
      <c r="BZ13" s="54">
        <f>VLOOKUP(BY13,'[1]Llista Indicadors'!$B$6:$BA$1053,30,FALSE)</f>
        <v>93875</v>
      </c>
      <c r="CA13" s="73" t="str">
        <f>VLOOKUP(BY13,'[1]Llista Indicadors'!$B$6:$AA$1053,$CU$13,FALSE)</f>
        <v>Activitats No presencials incloses als Festivals municipals per cada 10.000 habitants</v>
      </c>
      <c r="CB13" s="56" t="str">
        <f>VLOOKUP(BY13,'[1]Llista Indicadors'!$B$6:$AA$1053,$CV$13,FALSE)</f>
        <v>-</v>
      </c>
      <c r="CC13" s="57" t="str">
        <f>VLOOKUP(BY13,'[1]Llista Indicadors'!$B$6:$AA$1053,$CW$13,FALSE)</f>
        <v>-</v>
      </c>
      <c r="CD13" s="57">
        <f>VLOOKUP(BY13,'[1]Llista Indicadors'!$B$6:$AA$1053,$CX$13,FALSE)</f>
        <v>1.8254262690156771</v>
      </c>
      <c r="CE13" s="58">
        <f>VLOOKUP(BY13,'[1]Llista Indicadors'!$B$6:$AA$1053,$CY$13,FALSE)</f>
        <v>0.51319949090610506</v>
      </c>
      <c r="CF13" s="66">
        <f>VLOOKUP(BY13,'[1]Llista Indicadors'!$B$6:$AA$1053,$CZ$13,FALSE)</f>
        <v>3.2735510172014197E-2</v>
      </c>
      <c r="CG13" s="63"/>
      <c r="CH13" s="63"/>
      <c r="CI13" s="63"/>
      <c r="CJ13" s="63"/>
      <c r="CK13" s="63"/>
      <c r="CL13" s="63"/>
      <c r="CM13" s="63"/>
      <c r="CN13" s="63"/>
      <c r="CO13" s="63"/>
      <c r="CP13" s="46"/>
      <c r="CQ13" s="33"/>
      <c r="CR13" s="74" t="s">
        <v>66</v>
      </c>
      <c r="CS13" s="75" t="s">
        <v>21</v>
      </c>
      <c r="CT13" s="75">
        <f>VLOOKUP($CS$13,$CS$10:$DD$12,2,FALSE)</f>
        <v>5</v>
      </c>
      <c r="CU13" s="75">
        <f>VLOOKUP($CS$13,$CS$10:$DD$12,3,FALSE)</f>
        <v>4</v>
      </c>
      <c r="CV13" s="75">
        <f>VLOOKUP($CS$13,$CS$10:$DC$12,4,FALSE)</f>
        <v>6</v>
      </c>
      <c r="CW13" s="75">
        <f>VLOOKUP($CS$13,$CS$10:$DC$12,5,FALSE)</f>
        <v>7</v>
      </c>
      <c r="CX13" s="75">
        <f>VLOOKUP($CS$13,$CS$10:$DC$12,6,FALSE)</f>
        <v>8</v>
      </c>
      <c r="CY13" s="75">
        <f>VLOOKUP($CS$13,$CS$10:$DC$12,7,FALSE)</f>
        <v>9</v>
      </c>
      <c r="CZ13" s="75">
        <f>VLOOKUP($CS$13,$CS$10:$DC$12,8,FALSE)</f>
        <v>10</v>
      </c>
      <c r="DA13" s="75" t="str">
        <f>VLOOKUP($CS$13,$CS$10:$DC$12,9,FALSE)</f>
        <v>Quadre Resum d'Indicadors</v>
      </c>
      <c r="DB13" s="75" t="str">
        <f>VLOOKUP($CS$13,$CS$10:$DC$12,10,FALSE)</f>
        <v>CCI Serveis culturals</v>
      </c>
      <c r="DC13" s="75" t="str">
        <f>VLOOKUP($CS$13,$CS$10:$DC$12,11,FALSE)</f>
        <v>Anys de comparació</v>
      </c>
      <c r="DD13" s="75" t="str">
        <f>VLOOKUP($CS$13,$CS$10:$DL$12,12,FALSE)</f>
        <v>IDIOMA DEL QUADRE</v>
      </c>
      <c r="DE13" s="75" t="str">
        <f>VLOOKUP($CS$13,$CS$10:$DL$12,13,FALSE)</f>
        <v>ENCÀRREC POLÍTIC</v>
      </c>
      <c r="DF13" s="75" t="str">
        <f>VLOOKUP($CS$13,$CS$10:$DL$12,14,FALSE)</f>
        <v>USUARI/CLIENT</v>
      </c>
      <c r="DG13" s="75" t="str">
        <f>VLOOKUP($CS$13,$CS$10:$DL$12,15,FALSE)</f>
        <v>VALORS ORGANITZATIUS</v>
      </c>
      <c r="DH13" s="75" t="str">
        <f>VLOOKUP($CS$13,$CS$10:$DL$12,16,FALSE)</f>
        <v>ECONOMIA</v>
      </c>
      <c r="DI13" s="75" t="str">
        <f>VLOOKUP($CS$13,$CS$10:$DL$12,17,FALSE)</f>
        <v>ENTORN</v>
      </c>
      <c r="DJ13" s="75" t="str">
        <f>VLOOKUP($CS$13,$CS$10:$DL$12,18,FALSE)</f>
        <v>Com més gran, millor</v>
      </c>
      <c r="DK13" s="75" t="str">
        <f>VLOOKUP($CS$13,$CS$10:$DL$12,19,FALSE)</f>
        <v>Com més petit, millor.</v>
      </c>
      <c r="DL13" s="75" t="str">
        <f>VLOOKUP($CS$13,$CS$10:$DL$12,20,FALSE)</f>
        <v>La situació ni millora ni empitjora quan puja o baixa</v>
      </c>
      <c r="DM13" s="75" t="str">
        <f>VLOOKUP($CS$13,$CS$10:$DO$12,21,FALSE)</f>
        <v>L'indicador es mantè estable (5%) els 4 anys</v>
      </c>
      <c r="DN13" s="75" t="str">
        <f>VLOOKUP($CS$13,$CS$10:$DO$12,22,FALSE)</f>
        <v>L'indicador mantè tendència a l'alça els 4 anys</v>
      </c>
      <c r="DO13" s="76" t="str">
        <f>VLOOKUP($CS$13,$CS$10:$DO$12,23,FALSE)</f>
        <v>L'indicador mantè tendència a la baixa els 4 anys</v>
      </c>
    </row>
    <row r="14" spans="1:119" ht="84" customHeight="1" thickBot="1" x14ac:dyDescent="0.35">
      <c r="B14" s="34"/>
      <c r="C14" s="33"/>
      <c r="D14" s="53"/>
      <c r="E14" s="36">
        <v>5</v>
      </c>
      <c r="F14" s="54">
        <f>VLOOKUP(E14,'[1]Llista Indicadors'!$B$6:$BA$1053,30,FALSE)</f>
        <v>90857</v>
      </c>
      <c r="G14" s="55" t="str">
        <f>VLOOKUP(E14,'[1]Llista Indicadors'!$B$6:$AA$1053,$CU$13,FALSE)</f>
        <v>Metres lineals de capacitat del l'Arxiu municipal per cada 1.000 habitants</v>
      </c>
      <c r="H14" s="56">
        <f>VLOOKUP(E14,'[1]Llista Indicadors'!$B$6:$AA$1053,$CV$13,FALSE)</f>
        <v>36.189524326769188</v>
      </c>
      <c r="I14" s="57">
        <f>VLOOKUP(E14,'[1]Llista Indicadors'!$B$6:$AA$1053,$CW$13,FALSE)</f>
        <v>37.697000432960571</v>
      </c>
      <c r="J14" s="57">
        <f>VLOOKUP(E14,'[1]Llista Indicadors'!$B$6:$AA$1053,$CX$13,FALSE)</f>
        <v>36.211814234450003</v>
      </c>
      <c r="K14" s="58">
        <f>VLOOKUP(E14,'[1]Llista Indicadors'!$B$6:$AA$1053,$CY$13,FALSE)</f>
        <v>40.05189771114231</v>
      </c>
      <c r="L14" s="59">
        <f>VLOOKUP(E14,'[1]Llista Indicadors'!$B$6:$AA$1053,$CZ$13,FALSE)</f>
        <v>43.801517628992258</v>
      </c>
      <c r="M14" s="42" t="str">
        <f t="shared" si="0"/>
        <v>P</v>
      </c>
      <c r="N14" s="42" t="str">
        <f t="shared" si="0"/>
        <v>B</v>
      </c>
      <c r="O14" s="42" t="str">
        <f t="shared" si="1"/>
        <v>P</v>
      </c>
      <c r="P14" s="60">
        <f t="shared" si="2"/>
        <v>0.21033692605328114</v>
      </c>
      <c r="Q14" s="61">
        <f t="shared" si="12"/>
        <v>2</v>
      </c>
      <c r="R14" s="61">
        <f t="shared" si="13"/>
        <v>1</v>
      </c>
      <c r="S14" s="61">
        <f t="shared" si="14"/>
        <v>0</v>
      </c>
      <c r="T14" s="61" t="str">
        <f t="shared" si="3"/>
        <v/>
      </c>
      <c r="U14" s="62" t="str">
        <f t="shared" si="15"/>
        <v/>
      </c>
      <c r="V14" s="63"/>
      <c r="W14" s="36"/>
      <c r="X14" s="36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45"/>
      <c r="AO14" s="36"/>
      <c r="AP14" s="37" t="str">
        <f>VLOOKUP(AO15,'[1]Llista Indicadors'!$B$6:$AA$1053,$CT$13,FALSE)</f>
        <v>Participar en la producció de l'oferta cultural del municipi</v>
      </c>
      <c r="AQ14" s="38"/>
      <c r="AR14" s="39">
        <f>$H$2</f>
        <v>2018</v>
      </c>
      <c r="AS14" s="39">
        <f>$I$2</f>
        <v>2019</v>
      </c>
      <c r="AT14" s="39">
        <f>$J$2</f>
        <v>2020</v>
      </c>
      <c r="AU14" s="40">
        <f>$K$2</f>
        <v>2021</v>
      </c>
      <c r="AV14" s="41">
        <f>$L$2</f>
        <v>2022</v>
      </c>
      <c r="AW14" s="42"/>
      <c r="AX14" s="42"/>
      <c r="AY14" s="42"/>
      <c r="AZ14" s="42"/>
      <c r="BA14" s="43" t="s">
        <v>0</v>
      </c>
      <c r="BB14" s="43" t="s">
        <v>1</v>
      </c>
      <c r="BC14" s="43" t="s">
        <v>2</v>
      </c>
      <c r="BD14" s="43" t="s">
        <v>3</v>
      </c>
      <c r="BE14" s="44"/>
      <c r="BF14" s="63"/>
      <c r="BG14" s="36">
        <v>27</v>
      </c>
      <c r="BH14" s="54">
        <f>VLOOKUP(BG14,'[1]Llista Indicadors'!$B$6:$BA$1053,30,FALSE)</f>
        <v>90957</v>
      </c>
      <c r="BI14" s="72" t="str">
        <f>VLOOKUP(BG14,'[1]Llista Indicadors'!$B$6:$AA$1053,$CU$13,FALSE)</f>
        <v>Activitats realitzades al Centre d'art per 10.000 habitants</v>
      </c>
      <c r="BJ14" s="56">
        <f>VLOOKUP(BG14,'[1]Llista Indicadors'!$B$6:$AA$1053,$CV$13,FALSE)</f>
        <v>5.219909648739967</v>
      </c>
      <c r="BK14" s="57">
        <f>VLOOKUP(BG14,'[1]Llista Indicadors'!$B$6:$AA$1053,$CW$13,FALSE)</f>
        <v>5.7373723794731699</v>
      </c>
      <c r="BL14" s="57">
        <f>VLOOKUP(BG14,'[1]Llista Indicadors'!$B$6:$AA$1053,$CX$13,FALSE)</f>
        <v>2.5233585902836682</v>
      </c>
      <c r="BM14" s="58">
        <f>VLOOKUP(BG14,'[1]Llista Indicadors'!$B$6:$AA$1053,$CY$13,FALSE)</f>
        <v>4.1228908997965004</v>
      </c>
      <c r="BN14" s="59">
        <f>VLOOKUP(BG14,'[1]Llista Indicadors'!$B$6:$AA$1053,$CZ$13,FALSE)</f>
        <v>4.2336719069086621</v>
      </c>
      <c r="BO14" s="42" t="str">
        <f t="shared" si="30"/>
        <v>P</v>
      </c>
      <c r="BP14" s="42" t="str">
        <f t="shared" si="8"/>
        <v>B</v>
      </c>
      <c r="BQ14" s="42" t="str">
        <f t="shared" si="31"/>
        <v>P</v>
      </c>
      <c r="BR14" s="60">
        <f t="shared" si="32"/>
        <v>-0.18893770356147307</v>
      </c>
      <c r="BS14" s="61">
        <f t="shared" si="33"/>
        <v>2</v>
      </c>
      <c r="BT14" s="61">
        <f t="shared" si="34"/>
        <v>1</v>
      </c>
      <c r="BU14" s="61">
        <f t="shared" si="35"/>
        <v>0</v>
      </c>
      <c r="BV14" s="61" t="str">
        <f t="shared" si="9"/>
        <v/>
      </c>
      <c r="BW14" s="62" t="str">
        <f t="shared" si="36"/>
        <v/>
      </c>
      <c r="BX14" s="63"/>
      <c r="BY14" s="36"/>
      <c r="BZ14" s="63"/>
      <c r="CA14" s="63"/>
      <c r="CB14" s="63"/>
      <c r="CC14" s="63"/>
      <c r="CD14" s="63"/>
      <c r="CE14" s="63"/>
      <c r="CF14" s="63"/>
      <c r="CG14" s="42"/>
      <c r="CH14" s="42"/>
      <c r="CI14" s="42"/>
      <c r="CJ14" s="42"/>
      <c r="CK14" s="43" t="s">
        <v>0</v>
      </c>
      <c r="CL14" s="43" t="s">
        <v>1</v>
      </c>
      <c r="CM14" s="43" t="s">
        <v>2</v>
      </c>
      <c r="CN14" s="43" t="s">
        <v>3</v>
      </c>
      <c r="CO14" s="44"/>
      <c r="CP14" s="46"/>
      <c r="CQ14" s="33"/>
    </row>
    <row r="15" spans="1:119" ht="84" customHeight="1" thickBot="1" x14ac:dyDescent="0.35">
      <c r="B15" s="34"/>
      <c r="C15" s="33"/>
      <c r="D15" s="53"/>
      <c r="E15" s="36">
        <v>6</v>
      </c>
      <c r="F15" s="54">
        <f>VLOOKUP(E15,'[1]Llista Indicadors'!$B$6:$BA$1053,30,FALSE)</f>
        <v>90862</v>
      </c>
      <c r="G15" s="55" t="str">
        <f>VLOOKUP(E15,'[1]Llista Indicadors'!$B$6:$AA$1053,$CU$13,FALSE)</f>
        <v>Butaques en Espais escènics per cada 1.000 habitants</v>
      </c>
      <c r="H15" s="56">
        <f>VLOOKUP(E15,'[1]Llista Indicadors'!$B$6:$AA$1053,$CV$13,FALSE)</f>
        <v>9.472600239134314</v>
      </c>
      <c r="I15" s="57">
        <f>VLOOKUP(E15,'[1]Llista Indicadors'!$B$6:$AA$1053,$CW$13,FALSE)</f>
        <v>10.015307210934109</v>
      </c>
      <c r="J15" s="57">
        <f>VLOOKUP(E15,'[1]Llista Indicadors'!$B$6:$AA$1053,$CX$13,FALSE)</f>
        <v>10.18305994267943</v>
      </c>
      <c r="K15" s="58">
        <f>VLOOKUP(E15,'[1]Llista Indicadors'!$B$6:$AA$1053,$CY$13,FALSE)</f>
        <v>10.17017036573929</v>
      </c>
      <c r="L15" s="59">
        <f>VLOOKUP(E15,'[1]Llista Indicadors'!$B$6:$AA$1053,$CZ$13,FALSE)</f>
        <v>10.52820429363288</v>
      </c>
      <c r="M15" s="42" t="str">
        <f t="shared" si="0"/>
        <v>P</v>
      </c>
      <c r="N15" s="42" t="str">
        <f t="shared" si="0"/>
        <v>P</v>
      </c>
      <c r="O15" s="42" t="str">
        <f t="shared" si="1"/>
        <v>P</v>
      </c>
      <c r="P15" s="60">
        <f t="shared" si="2"/>
        <v>0.11143762302324671</v>
      </c>
      <c r="Q15" s="61">
        <f t="shared" si="12"/>
        <v>3</v>
      </c>
      <c r="R15" s="61">
        <f t="shared" si="13"/>
        <v>0</v>
      </c>
      <c r="S15" s="61">
        <f t="shared" si="14"/>
        <v>0</v>
      </c>
      <c r="T15" s="61" t="str">
        <f t="shared" si="3"/>
        <v>P</v>
      </c>
      <c r="U15" s="62" t="str">
        <f t="shared" si="15"/>
        <v>é</v>
      </c>
      <c r="V15" s="45"/>
      <c r="W15" s="36"/>
      <c r="X15" s="37" t="str">
        <f>VLOOKUP(W16,'[1]Llista Indicadors'!$B$6:$AA$1053,$CT$13,FALSE)</f>
        <v>Gestionar la ocupació dels espais culturals</v>
      </c>
      <c r="Y15" s="38"/>
      <c r="Z15" s="39">
        <f>$H$2</f>
        <v>2018</v>
      </c>
      <c r="AA15" s="39">
        <f>$I$2</f>
        <v>2019</v>
      </c>
      <c r="AB15" s="39">
        <f>$J$2</f>
        <v>2020</v>
      </c>
      <c r="AC15" s="40">
        <f>$K$2</f>
        <v>2021</v>
      </c>
      <c r="AD15" s="41">
        <f>$L$2</f>
        <v>2022</v>
      </c>
      <c r="AE15" s="42"/>
      <c r="AF15" s="42"/>
      <c r="AG15" s="42"/>
      <c r="AH15" s="42"/>
      <c r="AI15" s="43" t="s">
        <v>0</v>
      </c>
      <c r="AJ15" s="43" t="s">
        <v>1</v>
      </c>
      <c r="AK15" s="43" t="s">
        <v>2</v>
      </c>
      <c r="AL15" s="43" t="s">
        <v>3</v>
      </c>
      <c r="AM15" s="44"/>
      <c r="AN15" s="63"/>
      <c r="AO15" s="36">
        <v>19</v>
      </c>
      <c r="AP15" s="54">
        <f>VLOOKUP(AO15,'[1]Llista Indicadors'!$B$6:$BA$1053,30,FALSE)</f>
        <v>90992</v>
      </c>
      <c r="AQ15" s="64" t="str">
        <f>VLOOKUP(AO15,'[1]Llista Indicadors'!$B$6:$AA$1053,$CU$13,FALSE)</f>
        <v>% d'activitats d'iniciativa pròpia sobre el total d'activitats realitzades als CCP</v>
      </c>
      <c r="AR15" s="56">
        <f>VLOOKUP(AO15,'[1]Llista Indicadors'!$B$6:$AA$1053,$CV$13,FALSE)</f>
        <v>42.309859154929583</v>
      </c>
      <c r="AS15" s="57">
        <f>VLOOKUP(AO15,'[1]Llista Indicadors'!$B$6:$AA$1053,$CW$13,FALSE)</f>
        <v>45.972054510953939</v>
      </c>
      <c r="AT15" s="57">
        <f>VLOOKUP(AO15,'[1]Llista Indicadors'!$B$6:$AA$1053,$CX$13,FALSE)</f>
        <v>37.977498691784398</v>
      </c>
      <c r="AU15" s="58">
        <f>VLOOKUP(AO15,'[1]Llista Indicadors'!$B$6:$AA$1053,$CY$13,FALSE)</f>
        <v>47.736520854526958</v>
      </c>
      <c r="AV15" s="59">
        <f>VLOOKUP(AO15,'[1]Llista Indicadors'!$B$6:$AA$1053,$CZ$13,FALSE)</f>
        <v>48.846729119105717</v>
      </c>
      <c r="AW15" s="42" t="str">
        <f>IF(AR15="-","",IF(AS15=AR15,"M",IF(AS15&gt;AR15,"P","B")))</f>
        <v>P</v>
      </c>
      <c r="AX15" s="42" t="str">
        <f t="shared" ref="AX15:AX18" si="40">IF(AS15="-","",IF(AT15=AS15,"M",IF(AT15&gt;AS15,"P","B")))</f>
        <v>B</v>
      </c>
      <c r="AY15" s="42" t="str">
        <f>IF(AV15="-","",IF(AT15="-","",IF(AV15=AT15,"M",IF(AV15&gt;AT15,"P","B"))))</f>
        <v>P</v>
      </c>
      <c r="AZ15" s="60">
        <f>IF(AV15="-","",IF(AR15="-","",(AV15-AR15)/AR15))</f>
        <v>0.15449992258871686</v>
      </c>
      <c r="BA15" s="61">
        <f>COUNTIF(AW15:AY15,"P")</f>
        <v>2</v>
      </c>
      <c r="BB15" s="61">
        <f>COUNTIF(AW15:AY15,"B")</f>
        <v>1</v>
      </c>
      <c r="BC15" s="61">
        <f>COUNTIF(AW15:AY15,"M")</f>
        <v>0</v>
      </c>
      <c r="BD15" s="61" t="str">
        <f t="shared" ref="BD15:BD18" si="41">IF(BA15&gt;0,IF(BB15=0,"P",""),IF(BB15&gt;0,IF(BA15=0,"B",""),""))</f>
        <v/>
      </c>
      <c r="BE15" s="62" t="str">
        <f>IF(BD15="P","é",IF(BD15="B","ê",IF(AZ15="","",IF(AW15=AX15,IF(AX15=AY15,IF(AY15="P","é","ê"),IF(AZ15&lt;0.05,IF(AZ15&gt;-0.05,"è",""),"")),IF(AZ15&lt;0.05,IF(AZ15&gt;-0.05,"è",""),"")))))</f>
        <v/>
      </c>
      <c r="BF15" s="63"/>
      <c r="BG15" s="36">
        <v>28</v>
      </c>
      <c r="BH15" s="54">
        <f>VLOOKUP(BG15,'[1]Llista Indicadors'!$B$6:$BA$1053,30,FALSE)</f>
        <v>90962</v>
      </c>
      <c r="BI15" s="72" t="str">
        <f>VLOOKUP(BG15,'[1]Llista Indicadors'!$B$6:$AA$1053,$CU$13,FALSE)</f>
        <v>Activitats incloses al Cicle festiu per cada 10.000 habitants</v>
      </c>
      <c r="BJ15" s="56">
        <f>VLOOKUP(BG15,'[1]Llista Indicadors'!$B$6:$AA$1053,$CV$13,FALSE)</f>
        <v>23.573715679626002</v>
      </c>
      <c r="BK15" s="57">
        <f>VLOOKUP(BG15,'[1]Llista Indicadors'!$B$6:$AA$1053,$CW$13,FALSE)</f>
        <v>24.316704009570639</v>
      </c>
      <c r="BL15" s="57">
        <f>VLOOKUP(BG15,'[1]Llista Indicadors'!$B$6:$AA$1053,$CX$13,FALSE)</f>
        <v>6.7907758483144134</v>
      </c>
      <c r="BM15" s="58">
        <f>VLOOKUP(BG15,'[1]Llista Indicadors'!$B$6:$AA$1053,$CY$13,FALSE)</f>
        <v>10.588141379602501</v>
      </c>
      <c r="BN15" s="59">
        <f>VLOOKUP(BG15,'[1]Llista Indicadors'!$B$6:$AA$1053,$CZ$13,FALSE)</f>
        <v>15.347471050486719</v>
      </c>
      <c r="BO15" s="42" t="str">
        <f t="shared" si="30"/>
        <v>P</v>
      </c>
      <c r="BP15" s="42" t="str">
        <f t="shared" si="8"/>
        <v>B</v>
      </c>
      <c r="BQ15" s="42" t="str">
        <f t="shared" si="31"/>
        <v>P</v>
      </c>
      <c r="BR15" s="60">
        <f t="shared" si="32"/>
        <v>-0.34895833736761994</v>
      </c>
      <c r="BS15" s="61">
        <f t="shared" si="33"/>
        <v>2</v>
      </c>
      <c r="BT15" s="61">
        <f t="shared" si="34"/>
        <v>1</v>
      </c>
      <c r="BU15" s="61">
        <f t="shared" si="35"/>
        <v>0</v>
      </c>
      <c r="BV15" s="61" t="str">
        <f t="shared" si="9"/>
        <v/>
      </c>
      <c r="BW15" s="62" t="str">
        <f t="shared" si="36"/>
        <v/>
      </c>
      <c r="BX15" s="45"/>
      <c r="BY15" s="77"/>
      <c r="BZ15" s="37" t="str">
        <f>VLOOKUP(BY16,'[1]Llista Indicadors'!$B$6:$AA$1053,$CT$13,FALSE)</f>
        <v>Fomentar el teixit associatiu municipal</v>
      </c>
      <c r="CA15" s="38"/>
      <c r="CB15" s="39">
        <f>$H$2</f>
        <v>2018</v>
      </c>
      <c r="CC15" s="39">
        <f>$I$2</f>
        <v>2019</v>
      </c>
      <c r="CD15" s="39">
        <f>$J$2</f>
        <v>2020</v>
      </c>
      <c r="CE15" s="40">
        <f>$K$2</f>
        <v>2021</v>
      </c>
      <c r="CF15" s="41">
        <f>$L$2</f>
        <v>2022</v>
      </c>
      <c r="CG15" s="42" t="str">
        <f>IF(BJ20="-","",IF(BK20=BJ20,"M",IF(BK20&gt;BJ20,"P","B")))</f>
        <v>B</v>
      </c>
      <c r="CH15" s="42" t="str">
        <f>IF(BK20="-","",IF(BL20=BK20,"M",IF(BL20&gt;BK20,"P","B")))</f>
        <v>P</v>
      </c>
      <c r="CI15" s="42" t="str">
        <f>IF(BN20="-","",IF(BL20="-","",IF(BN20=BL20,"M",IF(BN20&gt;BL20,"P","B"))))</f>
        <v>P</v>
      </c>
      <c r="CJ15" s="60">
        <f>IF(BN20="-","",IF(BJ20="-","",(BN20-BJ20)/BJ20))</f>
        <v>-0.39310798946444231</v>
      </c>
      <c r="CK15" s="61">
        <f>COUNTIF(CG15:CI15,"P")</f>
        <v>2</v>
      </c>
      <c r="CL15" s="61">
        <f>COUNTIF(CG15:CI15,"B")</f>
        <v>1</v>
      </c>
      <c r="CM15" s="61">
        <f>COUNTIF(CG15:CI15,"M")</f>
        <v>0</v>
      </c>
      <c r="CN15" s="61" t="str">
        <f t="shared" ref="CN15:CN16" si="42">IF(CK15&gt;0,IF(CL15=0,"P",""),IF(CL15&gt;0,IF(CK15=0,"B",""),""))</f>
        <v/>
      </c>
      <c r="CO15" s="62" t="str">
        <f>IF(CN15="P","é",IF(CN15="B","ê",IF(CJ15="","",IF(CG15=CH15,IF(CH15=CI15,IF(CI15="P","é","ê"),IF(CJ15&lt;0.05,IF(CJ15&gt;-0.05,"è",""),"")),IF(CJ15&lt;0.05,IF(CJ15&gt;-0.05,"è",""),"")))))</f>
        <v/>
      </c>
      <c r="CP15" s="46"/>
      <c r="CQ15" s="33"/>
    </row>
    <row r="16" spans="1:119" ht="84" customHeight="1" thickBot="1" x14ac:dyDescent="0.35">
      <c r="B16" s="34"/>
      <c r="C16" s="33"/>
      <c r="D16" s="53"/>
      <c r="E16" s="36">
        <v>7</v>
      </c>
      <c r="F16" s="54">
        <f>VLOOKUP(E16,'[1]Llista Indicadors'!$B$6:$BA$1053,30,FALSE)</f>
        <v>90867</v>
      </c>
      <c r="G16" s="55" t="str">
        <f>VLOOKUP(E16,'[1]Llista Indicadors'!$B$6:$AA$1053,$CU$13,FALSE)</f>
        <v>Superfície de Centres d'art per cada 1.000 habitants</v>
      </c>
      <c r="H16" s="56">
        <f>VLOOKUP(E16,'[1]Llista Indicadors'!$B$6:$AA$1053,$CV$13,FALSE)</f>
        <v>7.3712060997216629</v>
      </c>
      <c r="I16" s="57">
        <f>VLOOKUP(E16,'[1]Llista Indicadors'!$B$6:$AA$1053,$CW$13,FALSE)</f>
        <v>8.2839615235964441</v>
      </c>
      <c r="J16" s="57">
        <f>VLOOKUP(E16,'[1]Llista Indicadors'!$B$6:$AA$1053,$CX$13,FALSE)</f>
        <v>7.6918372360513088</v>
      </c>
      <c r="K16" s="58">
        <f>VLOOKUP(E16,'[1]Llista Indicadors'!$B$6:$AA$1053,$CY$13,FALSE)</f>
        <v>7.1754517210625659</v>
      </c>
      <c r="L16" s="59">
        <f>VLOOKUP(E16,'[1]Llista Indicadors'!$B$6:$AA$1053,$CZ$13,FALSE)</f>
        <v>6.9684811036355274</v>
      </c>
      <c r="M16" s="42" t="str">
        <f t="shared" si="0"/>
        <v>P</v>
      </c>
      <c r="N16" s="42" t="str">
        <f t="shared" si="0"/>
        <v>B</v>
      </c>
      <c r="O16" s="42" t="str">
        <f t="shared" si="1"/>
        <v>B</v>
      </c>
      <c r="P16" s="60">
        <f t="shared" si="2"/>
        <v>-5.4634884798749873E-2</v>
      </c>
      <c r="Q16" s="61">
        <f t="shared" si="12"/>
        <v>1</v>
      </c>
      <c r="R16" s="61">
        <f t="shared" si="13"/>
        <v>2</v>
      </c>
      <c r="S16" s="61">
        <f t="shared" si="14"/>
        <v>0</v>
      </c>
      <c r="T16" s="61" t="str">
        <f t="shared" si="3"/>
        <v/>
      </c>
      <c r="U16" s="62" t="str">
        <f t="shared" si="15"/>
        <v/>
      </c>
      <c r="V16" s="63"/>
      <c r="W16" s="36">
        <v>13</v>
      </c>
      <c r="X16" s="54">
        <f>VLOOKUP(W16,'[1]Llista Indicadors'!$B$6:$BA$1053,30,FALSE)</f>
        <v>90977</v>
      </c>
      <c r="Y16" s="64" t="str">
        <f>VLOOKUP(W16,'[1]Llista Indicadors'!$B$6:$AA$1053,$CU$13,FALSE)</f>
        <v>% d'espai d'emmagatzamatge del Museu disponible</v>
      </c>
      <c r="Z16" s="56">
        <f>VLOOKUP(W16,'[1]Llista Indicadors'!$B$6:$AA$1053,$CV$13,FALSE)</f>
        <v>2.454373522234905</v>
      </c>
      <c r="AA16" s="57">
        <f>VLOOKUP(W16,'[1]Llista Indicadors'!$B$6:$AA$1053,$CW$13,FALSE)</f>
        <v>2.7619120668465689</v>
      </c>
      <c r="AB16" s="57">
        <f>VLOOKUP(W16,'[1]Llista Indicadors'!$B$6:$AA$1053,$CX$13,FALSE)</f>
        <v>4.0547412529831233</v>
      </c>
      <c r="AC16" s="58">
        <f>VLOOKUP(W16,'[1]Llista Indicadors'!$B$6:$AA$1053,$CY$13,FALSE)</f>
        <v>3.515429797495047</v>
      </c>
      <c r="AD16" s="59">
        <f>VLOOKUP(W16,'[1]Llista Indicadors'!$B$6:$AA$1053,$CZ$13,FALSE)</f>
        <v>2.9354047199950362</v>
      </c>
      <c r="AE16" s="42" t="str">
        <f>IF(Z16="-","",IF(AA16=Z16,"M",IF(AA16&gt;Z16,"P","B")))</f>
        <v>P</v>
      </c>
      <c r="AF16" s="42" t="str">
        <f t="shared" ref="AF16:AF18" si="43">IF(AA16="-","",IF(AB16=AA16,"M",IF(AB16&gt;AA16,"P","B")))</f>
        <v>P</v>
      </c>
      <c r="AG16" s="42" t="str">
        <f>IF(AD16="-","",IF(AB16="-","",IF(AD16=AB16,"M",IF(AD16&gt;AB16,"P","B"))))</f>
        <v>B</v>
      </c>
      <c r="AH16" s="60">
        <f>IF(AD16="-","",IF(Z16="-","",(AD16-Z16)/Z16))</f>
        <v>0.19598940153253994</v>
      </c>
      <c r="AI16" s="61">
        <f>COUNTIF(AE16:AG16,"P")</f>
        <v>2</v>
      </c>
      <c r="AJ16" s="61">
        <f>COUNTIF(AE16:AG16,"B")</f>
        <v>1</v>
      </c>
      <c r="AK16" s="61">
        <f>COUNTIF(AE16:AG16,"M")</f>
        <v>0</v>
      </c>
      <c r="AL16" s="61" t="str">
        <f t="shared" ref="AL16:AL18" si="44">IF(AI16&gt;0,IF(AJ16=0,"P",""),IF(AJ16&gt;0,IF(AI16=0,"B",""),""))</f>
        <v/>
      </c>
      <c r="AM16" s="62" t="str">
        <f>IF(AL16="P","é",IF(AL16="B","ê",IF(AH16="","",IF(AE16=AF16,IF(AF16=AG16,IF(AG16="P","é","ê"),IF(AH16&lt;0.05,IF(AH16&gt;-0.05,"è",""),"")),IF(AH16&lt;0.05,IF(AH16&gt;-0.05,"è",""),"")))))</f>
        <v/>
      </c>
      <c r="AN16" s="63"/>
      <c r="AO16" s="36">
        <v>20</v>
      </c>
      <c r="AP16" s="54">
        <f>VLOOKUP(AO16,'[1]Llista Indicadors'!$B$6:$BA$1053,30,FALSE)</f>
        <v>90997</v>
      </c>
      <c r="AQ16" s="72" t="str">
        <f>VLOOKUP(AO16,'[1]Llista Indicadors'!$B$6:$AA$1053,$CU$13,FALSE)</f>
        <v>% d'exposicions temporals de producció pròpia o coproduïdes s/total d'exposicions temporals del Museu</v>
      </c>
      <c r="AR16" s="56">
        <f>VLOOKUP(AO16,'[1]Llista Indicadors'!$B$6:$AA$1053,$CV$13,FALSE)</f>
        <v>64.80446927374301</v>
      </c>
      <c r="AS16" s="57">
        <f>VLOOKUP(AO16,'[1]Llista Indicadors'!$B$6:$AA$1053,$CW$13,FALSE)</f>
        <v>50.354609929078023</v>
      </c>
      <c r="AT16" s="57">
        <f>VLOOKUP(AO16,'[1]Llista Indicadors'!$B$6:$AA$1053,$CX$13,FALSE)</f>
        <v>54.054054054054063</v>
      </c>
      <c r="AU16" s="58">
        <f>VLOOKUP(AO16,'[1]Llista Indicadors'!$B$6:$AA$1053,$CY$13,FALSE)</f>
        <v>54.411764705882362</v>
      </c>
      <c r="AV16" s="59">
        <f>VLOOKUP(AO16,'[1]Llista Indicadors'!$B$6:$AA$1053,$CZ$13,FALSE)</f>
        <v>52.222222222222221</v>
      </c>
      <c r="AW16" s="42" t="str">
        <f t="shared" ref="AW16:AW18" si="45">IF(AR16="-","",IF(AS16=AR16,"M",IF(AS16&gt;AR16,"P","B")))</f>
        <v>B</v>
      </c>
      <c r="AX16" s="42" t="str">
        <f t="shared" si="40"/>
        <v>P</v>
      </c>
      <c r="AY16" s="42" t="str">
        <f t="shared" ref="AY16:AY18" si="46">IF(AV16="-","",IF(AT16="-","",IF(AV16=AT16,"M",IF(AV16&gt;AT16,"P","B"))))</f>
        <v>B</v>
      </c>
      <c r="AZ16" s="60">
        <f t="shared" ref="AZ16:AZ18" si="47">IF(AV16="-","",IF(AR16="-","",(AV16-AR16)/AR16))</f>
        <v>-0.19415708812260529</v>
      </c>
      <c r="BA16" s="61">
        <f t="shared" ref="BA16:BA18" si="48">COUNTIF(AW16:AY16,"P")</f>
        <v>1</v>
      </c>
      <c r="BB16" s="61">
        <f t="shared" ref="BB16:BB18" si="49">COUNTIF(AW16:AY16,"B")</f>
        <v>2</v>
      </c>
      <c r="BC16" s="61">
        <f t="shared" ref="BC16:BC18" si="50">COUNTIF(AW16:AY16,"M")</f>
        <v>0</v>
      </c>
      <c r="BD16" s="61" t="str">
        <f t="shared" si="41"/>
        <v/>
      </c>
      <c r="BE16" s="62" t="str">
        <f t="shared" ref="BE16:BE18" si="51">IF(BD16="P","é",IF(BD16="B","ê",IF(AZ16="","",IF(AW16=AX16,IF(AX16=AY16,IF(AY16="P","é","ê"),IF(AZ16&lt;0.05,IF(AZ16&gt;-0.05,"è",""),"")),IF(AZ16&lt;0.05,IF(AZ16&gt;-0.05,"è",""),"")))))</f>
        <v/>
      </c>
      <c r="BF16" s="63"/>
      <c r="BG16" s="36">
        <v>29</v>
      </c>
      <c r="BH16" s="54">
        <f>VLOOKUP(BG16,'[1]Llista Indicadors'!$B$6:$BA$1053,30,FALSE)</f>
        <v>90967</v>
      </c>
      <c r="BI16" s="72" t="str">
        <f>VLOOKUP(BG16,'[1]Llista Indicadors'!$B$6:$AA$1053,$CU$13,FALSE)</f>
        <v>Activitats incloses als Festivals municipals per cada 10.000 habitants</v>
      </c>
      <c r="BJ16" s="56">
        <f>VLOOKUP(BG16,'[1]Llista Indicadors'!$B$6:$AA$1053,$CV$13,FALSE)</f>
        <v>10.601311844383609</v>
      </c>
      <c r="BK16" s="57">
        <f>VLOOKUP(BG16,'[1]Llista Indicadors'!$B$6:$AA$1053,$CW$13,FALSE)</f>
        <v>12.54333695936252</v>
      </c>
      <c r="BL16" s="57">
        <f>VLOOKUP(BG16,'[1]Llista Indicadors'!$B$6:$AA$1053,$CX$13,FALSE)</f>
        <v>4.448762986770312</v>
      </c>
      <c r="BM16" s="58">
        <f>VLOOKUP(BG16,'[1]Llista Indicadors'!$B$6:$AA$1053,$CY$13,FALSE)</f>
        <v>8.8608099123417112</v>
      </c>
      <c r="BN16" s="59">
        <f>VLOOKUP(BG16,'[1]Llista Indicadors'!$B$6:$AA$1053,$CZ$13,FALSE)</f>
        <v>12.92367200985694</v>
      </c>
      <c r="BO16" s="42" t="str">
        <f t="shared" si="30"/>
        <v>P</v>
      </c>
      <c r="BP16" s="42" t="str">
        <f t="shared" si="8"/>
        <v>B</v>
      </c>
      <c r="BQ16" s="42" t="str">
        <f t="shared" si="31"/>
        <v>P</v>
      </c>
      <c r="BR16" s="60">
        <f t="shared" si="32"/>
        <v>0.21906347059337536</v>
      </c>
      <c r="BS16" s="61">
        <f t="shared" si="33"/>
        <v>2</v>
      </c>
      <c r="BT16" s="61">
        <f t="shared" si="34"/>
        <v>1</v>
      </c>
      <c r="BU16" s="61">
        <f t="shared" si="35"/>
        <v>0</v>
      </c>
      <c r="BV16" s="61" t="str">
        <f t="shared" si="9"/>
        <v/>
      </c>
      <c r="BW16" s="62" t="str">
        <f t="shared" si="36"/>
        <v/>
      </c>
      <c r="BX16" s="63"/>
      <c r="BY16" s="36">
        <v>35</v>
      </c>
      <c r="BZ16" s="54">
        <f>VLOOKUP(BY16,'[1]Llista Indicadors'!$B$6:$BA$1053,30,FALSE)</f>
        <v>86266</v>
      </c>
      <c r="CA16" s="64" t="str">
        <f>VLOOKUP(BY16,'[1]Llista Indicadors'!$B$6:$AA$1053,$CU$13,FALSE)</f>
        <v>Nombre d'entitats culturals del municipi per cada 10.000 habitants</v>
      </c>
      <c r="CB16" s="56">
        <f>VLOOKUP(BY16,'[1]Llista Indicadors'!$B$6:$AA$1053,$CV$13,FALSE)</f>
        <v>13.08602046367437</v>
      </c>
      <c r="CC16" s="57">
        <f>VLOOKUP(BY16,'[1]Llista Indicadors'!$B$6:$AA$1053,$CW$13,FALSE)</f>
        <v>12.9357402403854</v>
      </c>
      <c r="CD16" s="57">
        <f>VLOOKUP(BY16,'[1]Llista Indicadors'!$B$6:$AA$1053,$CX$13,FALSE)</f>
        <v>12.525794876375389</v>
      </c>
      <c r="CE16" s="58">
        <f>VLOOKUP(BY16,'[1]Llista Indicadors'!$B$6:$AA$1053,$CY$13,FALSE)</f>
        <v>13.398179014349409</v>
      </c>
      <c r="CF16" s="59">
        <f>VLOOKUP(BY16,'[1]Llista Indicadors'!$B$6:$AA$1053,$CZ$13,FALSE)</f>
        <v>13.867865259500689</v>
      </c>
      <c r="CG16" s="42" t="str">
        <f>IF(BJ21="-","",IF(BK21=BJ21,"M",IF(BK21&gt;BJ21,"P","B")))</f>
        <v>P</v>
      </c>
      <c r="CH16" s="42" t="str">
        <f>IF(BK21="-","",IF(BL21=BK21,"M",IF(BL21&gt;BK21,"P","B")))</f>
        <v>B</v>
      </c>
      <c r="CI16" s="42" t="str">
        <f>IF(BN21="-","",IF(BL21="-","",IF(BN21=BL21,"M",IF(BN21&gt;BL21,"P","B"))))</f>
        <v>B</v>
      </c>
      <c r="CJ16" s="60">
        <f>IF(BN21="-","",IF(BJ21="-","",(BN21-BJ21)/BJ21))</f>
        <v>-0.79560445861034601</v>
      </c>
      <c r="CK16" s="61">
        <f>COUNTIF(CG16:CI16,"P")</f>
        <v>1</v>
      </c>
      <c r="CL16" s="61">
        <f>COUNTIF(CG16:CI16,"B")</f>
        <v>2</v>
      </c>
      <c r="CM16" s="61">
        <f>COUNTIF(CG16:CI16,"M")</f>
        <v>0</v>
      </c>
      <c r="CN16" s="61" t="str">
        <f t="shared" si="42"/>
        <v/>
      </c>
      <c r="CO16" s="62" t="str">
        <f>IF(CN16="P","é",IF(CN16="B","ê",IF(CJ16="","",IF(CG16=CH16,IF(CH16=CI16,IF(CI16="P","é","ê"),IF(CJ16&lt;0.05,IF(CJ16&gt;-0.05,"è",""),"")),IF(CJ16&lt;0.05,IF(CJ16&gt;-0.05,"è",""),"")))))</f>
        <v/>
      </c>
      <c r="CP16" s="46"/>
      <c r="CQ16" s="33"/>
    </row>
    <row r="17" spans="2:100" ht="84" customHeight="1" thickBot="1" x14ac:dyDescent="0.35">
      <c r="B17" s="34"/>
      <c r="C17" s="33"/>
      <c r="D17" s="53"/>
      <c r="E17" s="36">
        <v>8</v>
      </c>
      <c r="F17" s="54">
        <f>VLOOKUP(E17,'[1]Llista Indicadors'!$B$6:$BA$1053,30,FALSE)</f>
        <v>90872</v>
      </c>
      <c r="G17" s="55" t="str">
        <f>VLOOKUP(E17,'[1]Llista Indicadors'!$B$6:$AA$1053,$CU$13,FALSE)</f>
        <v>Superfície d'Espais de creació per cada 1.000 habitants</v>
      </c>
      <c r="H17" s="56">
        <f>VLOOKUP(E17,'[1]Llista Indicadors'!$B$6:$AA$1053,$CV$13,FALSE)</f>
        <v>15.77729788466862</v>
      </c>
      <c r="I17" s="57">
        <f>VLOOKUP(E17,'[1]Llista Indicadors'!$B$6:$AA$1053,$CW$13,FALSE)</f>
        <v>19.837206415833091</v>
      </c>
      <c r="J17" s="57">
        <f>VLOOKUP(E17,'[1]Llista Indicadors'!$B$6:$AA$1053,$CX$13,FALSE)</f>
        <v>19.60320697865161</v>
      </c>
      <c r="K17" s="58">
        <f>VLOOKUP(E17,'[1]Llista Indicadors'!$B$6:$AA$1053,$CY$13,FALSE)</f>
        <v>21.408407961738611</v>
      </c>
      <c r="L17" s="59">
        <f>VLOOKUP(E17,'[1]Llista Indicadors'!$B$6:$AA$1053,$CZ$13,FALSE)</f>
        <v>18.76967275567414</v>
      </c>
      <c r="M17" s="42" t="str">
        <f t="shared" si="0"/>
        <v>P</v>
      </c>
      <c r="N17" s="42" t="str">
        <f t="shared" si="0"/>
        <v>B</v>
      </c>
      <c r="O17" s="42" t="str">
        <f t="shared" si="1"/>
        <v>B</v>
      </c>
      <c r="P17" s="60">
        <f t="shared" si="2"/>
        <v>0.18966333100126864</v>
      </c>
      <c r="Q17" s="61">
        <f t="shared" si="12"/>
        <v>1</v>
      </c>
      <c r="R17" s="61">
        <f t="shared" si="13"/>
        <v>2</v>
      </c>
      <c r="S17" s="61">
        <f t="shared" si="14"/>
        <v>0</v>
      </c>
      <c r="T17" s="61" t="str">
        <f t="shared" si="3"/>
        <v/>
      </c>
      <c r="U17" s="62" t="str">
        <f t="shared" si="15"/>
        <v/>
      </c>
      <c r="V17" s="63"/>
      <c r="W17" s="36">
        <v>14</v>
      </c>
      <c r="X17" s="54">
        <f>VLOOKUP(W17,'[1]Llista Indicadors'!$B$6:$BA$1053,30,FALSE)</f>
        <v>90982</v>
      </c>
      <c r="Y17" s="72" t="str">
        <f>VLOOKUP(W17,'[1]Llista Indicadors'!$B$6:$AA$1053,$CU$13,FALSE)</f>
        <v>% d'espai d'emmagatzematge de l'Arxiu municipal disponible</v>
      </c>
      <c r="Z17" s="56">
        <f>VLOOKUP(W17,'[1]Llista Indicadors'!$B$6:$AA$1053,$CV$13,FALSE)</f>
        <v>21.005360760549699</v>
      </c>
      <c r="AA17" s="57">
        <f>VLOOKUP(W17,'[1]Llista Indicadors'!$B$6:$AA$1053,$CW$13,FALSE)</f>
        <v>19.138911768010239</v>
      </c>
      <c r="AB17" s="57">
        <f>VLOOKUP(W17,'[1]Llista Indicadors'!$B$6:$AA$1053,$CX$13,FALSE)</f>
        <v>18.17636903276701</v>
      </c>
      <c r="AC17" s="58">
        <f>VLOOKUP(W17,'[1]Llista Indicadors'!$B$6:$AA$1053,$CY$13,FALSE)</f>
        <v>19.393919836730699</v>
      </c>
      <c r="AD17" s="59">
        <f>VLOOKUP(W17,'[1]Llista Indicadors'!$B$6:$AA$1053,$CZ$13,FALSE)</f>
        <v>15.363138397111699</v>
      </c>
      <c r="AE17" s="42" t="str">
        <f t="shared" ref="AE17:AE18" si="52">IF(Z17="-","",IF(AA17=Z17,"M",IF(AA17&gt;Z17,"P","B")))</f>
        <v>B</v>
      </c>
      <c r="AF17" s="42" t="str">
        <f t="shared" si="43"/>
        <v>B</v>
      </c>
      <c r="AG17" s="42" t="str">
        <f t="shared" ref="AG17:AG18" si="53">IF(AD17="-","",IF(AB17="-","",IF(AD17=AB17,"M",IF(AD17&gt;AB17,"P","B"))))</f>
        <v>B</v>
      </c>
      <c r="AH17" s="60">
        <f t="shared" ref="AH17:AH18" si="54">IF(AD17="-","",IF(Z17="-","",(AD17-Z17)/Z17))</f>
        <v>-0.26860868650419439</v>
      </c>
      <c r="AI17" s="61">
        <f t="shared" ref="AI17:AI18" si="55">COUNTIF(AE17:AG17,"P")</f>
        <v>0</v>
      </c>
      <c r="AJ17" s="61">
        <f t="shared" ref="AJ17:AJ18" si="56">COUNTIF(AE17:AG17,"B")</f>
        <v>3</v>
      </c>
      <c r="AK17" s="61">
        <f t="shared" ref="AK17:AK18" si="57">COUNTIF(AE17:AG17,"M")</f>
        <v>0</v>
      </c>
      <c r="AL17" s="61" t="str">
        <f t="shared" si="44"/>
        <v>B</v>
      </c>
      <c r="AM17" s="62" t="str">
        <f t="shared" ref="AM17:AM18" si="58">IF(AL17="P","é",IF(AL17="B","ê",IF(AH17="","",IF(AE17=AF17,IF(AF17=AG17,IF(AG17="P","é","ê"),IF(AH17&lt;0.05,IF(AH17&gt;-0.05,"è",""),"")),IF(AH17&lt;0.05,IF(AH17&gt;-0.05,"è",""),"")))))</f>
        <v>ê</v>
      </c>
      <c r="AN17" s="63"/>
      <c r="AO17" s="36">
        <v>21</v>
      </c>
      <c r="AP17" s="54">
        <f>VLOOKUP(AO17,'[1]Llista Indicadors'!$B$6:$BA$1053,30,FALSE)</f>
        <v>91002</v>
      </c>
      <c r="AQ17" s="72" t="str">
        <f>VLOOKUP(AO17,'[1]Llista Indicadors'!$B$6:$AA$1053,$CU$13,FALSE)</f>
        <v>% de funcions professionals produïdes amb participació de l'Espai escènic s/total de funcions d'iniciativa municipal</v>
      </c>
      <c r="AR17" s="56">
        <f>VLOOKUP(AO17,'[1]Llista Indicadors'!$B$6:$AA$1053,$CV$13,FALSE)</f>
        <v>17.0223841749089</v>
      </c>
      <c r="AS17" s="57">
        <f>VLOOKUP(AO17,'[1]Llista Indicadors'!$B$6:$AA$1053,$CW$13,FALSE)</f>
        <v>12.796208530805689</v>
      </c>
      <c r="AT17" s="57">
        <f>VLOOKUP(AO17,'[1]Llista Indicadors'!$B$6:$AA$1053,$CX$13,FALSE)</f>
        <v>13.81886087768441</v>
      </c>
      <c r="AU17" s="58">
        <f>VLOOKUP(AO17,'[1]Llista Indicadors'!$B$6:$AA$1053,$CY$13,FALSE)</f>
        <v>14.7008547008547</v>
      </c>
      <c r="AV17" s="59">
        <f>VLOOKUP(AO17,'[1]Llista Indicadors'!$B$6:$AA$1053,$CZ$13,FALSE)</f>
        <v>18.468468468468469</v>
      </c>
      <c r="AW17" s="42" t="str">
        <f t="shared" si="45"/>
        <v>B</v>
      </c>
      <c r="AX17" s="42" t="str">
        <f t="shared" si="40"/>
        <v>P</v>
      </c>
      <c r="AY17" s="42" t="str">
        <f t="shared" si="46"/>
        <v>P</v>
      </c>
      <c r="AZ17" s="60">
        <f t="shared" si="47"/>
        <v>8.4951924401465789E-2</v>
      </c>
      <c r="BA17" s="61">
        <f t="shared" si="48"/>
        <v>2</v>
      </c>
      <c r="BB17" s="61">
        <f t="shared" si="49"/>
        <v>1</v>
      </c>
      <c r="BC17" s="61">
        <f t="shared" si="50"/>
        <v>0</v>
      </c>
      <c r="BD17" s="61" t="str">
        <f t="shared" si="41"/>
        <v/>
      </c>
      <c r="BE17" s="62" t="str">
        <f t="shared" si="51"/>
        <v/>
      </c>
      <c r="BF17" s="63"/>
      <c r="BG17" s="36">
        <v>30</v>
      </c>
      <c r="BH17" s="54">
        <f>VLOOKUP(BG17,'[1]Llista Indicadors'!$B$6:$BA$1053,30,FALSE)</f>
        <v>90972</v>
      </c>
      <c r="BI17" s="72" t="str">
        <f>VLOOKUP(BG17,'[1]Llista Indicadors'!$B$6:$AA$1053,$CU$13,FALSE)</f>
        <v>Altres activitats culturals de l'Àrea de cultura per cada 10.000 habitants</v>
      </c>
      <c r="BJ17" s="56">
        <f>VLOOKUP(BG17,'[1]Llista Indicadors'!$B$6:$AA$1053,$CV$13,FALSE)</f>
        <v>1.0366159505099479</v>
      </c>
      <c r="BK17" s="57">
        <f>VLOOKUP(BG17,'[1]Llista Indicadors'!$B$6:$AA$1053,$CW$13,FALSE)</f>
        <v>1.338092046522974</v>
      </c>
      <c r="BL17" s="57">
        <f>VLOOKUP(BG17,'[1]Llista Indicadors'!$B$6:$AA$1053,$CX$13,FALSE)</f>
        <v>0.83788336860658019</v>
      </c>
      <c r="BM17" s="58">
        <f>VLOOKUP(BG17,'[1]Llista Indicadors'!$B$6:$AA$1053,$CY$13,FALSE)</f>
        <v>1.096129111777884</v>
      </c>
      <c r="BN17" s="59">
        <f>VLOOKUP(BG17,'[1]Llista Indicadors'!$B$6:$AA$1053,$CZ$13,FALSE)</f>
        <v>1.544038870210845</v>
      </c>
      <c r="BO17" s="42" t="str">
        <f t="shared" si="30"/>
        <v>P</v>
      </c>
      <c r="BP17" s="42" t="str">
        <f t="shared" si="8"/>
        <v>B</v>
      </c>
      <c r="BQ17" s="42" t="str">
        <f t="shared" si="31"/>
        <v>P</v>
      </c>
      <c r="BR17" s="60">
        <f t="shared" si="32"/>
        <v>0.489499432698559</v>
      </c>
      <c r="BS17" s="61">
        <f t="shared" si="33"/>
        <v>2</v>
      </c>
      <c r="BT17" s="61">
        <f t="shared" si="34"/>
        <v>1</v>
      </c>
      <c r="BU17" s="61">
        <f t="shared" si="35"/>
        <v>0</v>
      </c>
      <c r="BV17" s="61" t="str">
        <f t="shared" si="9"/>
        <v/>
      </c>
      <c r="BW17" s="62" t="str">
        <f t="shared" si="36"/>
        <v/>
      </c>
      <c r="BX17" s="63"/>
      <c r="BY17" s="36">
        <v>36</v>
      </c>
      <c r="BZ17" s="54">
        <f>VLOOKUP(BY17,'[1]Llista Indicadors'!$B$6:$BA$1053,30,FALSE)</f>
        <v>86271</v>
      </c>
      <c r="CA17" s="72" t="str">
        <f>VLOOKUP(BY17,'[1]Llista Indicadors'!$B$6:$AA$1053,$CU$13,FALSE)</f>
        <v>% d'entitats culturals del municipi s/total d'entitats del municipi</v>
      </c>
      <c r="CB17" s="56">
        <f>VLOOKUP(BY17,'[1]Llista Indicadors'!$B$6:$AA$1053,$CV$13,FALSE)</f>
        <v>26.211563339635781</v>
      </c>
      <c r="CC17" s="57">
        <f>VLOOKUP(BY17,'[1]Llista Indicadors'!$B$6:$AA$1053,$CW$13,FALSE)</f>
        <v>27.048114434330301</v>
      </c>
      <c r="CD17" s="57">
        <f>VLOOKUP(BY17,'[1]Llista Indicadors'!$B$6:$AA$1053,$CX$13,FALSE)</f>
        <v>26.073673184357538</v>
      </c>
      <c r="CE17" s="58">
        <f>VLOOKUP(BY17,'[1]Llista Indicadors'!$B$6:$AA$1053,$CY$13,FALSE)</f>
        <v>27.211924326390211</v>
      </c>
      <c r="CF17" s="59">
        <f>VLOOKUP(BY17,'[1]Llista Indicadors'!$B$6:$AA$1053,$CZ$13,FALSE)</f>
        <v>26.833646079791141</v>
      </c>
      <c r="CG17" s="63"/>
      <c r="CH17" s="63"/>
      <c r="CI17" s="63"/>
      <c r="CJ17" s="63"/>
      <c r="CK17" s="63"/>
      <c r="CL17" s="63"/>
      <c r="CM17" s="63"/>
      <c r="CN17" s="63"/>
      <c r="CO17" s="63"/>
      <c r="CP17" s="46"/>
      <c r="CQ17" s="33"/>
    </row>
    <row r="18" spans="2:100" ht="84" customHeight="1" thickBot="1" x14ac:dyDescent="0.35">
      <c r="B18" s="34"/>
      <c r="C18" s="33"/>
      <c r="D18" s="78"/>
      <c r="E18" s="36"/>
      <c r="F18" s="36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36">
        <v>15</v>
      </c>
      <c r="X18" s="54">
        <f>VLOOKUP(W18,'[1]Llista Indicadors'!$B$6:$BA$1053,30,FALSE)</f>
        <v>90987</v>
      </c>
      <c r="Y18" s="72" t="str">
        <f>VLOOKUP(W18,'[1]Llista Indicadors'!$B$6:$AA$1053,$CU$13,FALSE)</f>
        <v>% d'assistents als Espais escènics sobre l'aforament</v>
      </c>
      <c r="Z18" s="56">
        <f>VLOOKUP(W18,'[1]Llista Indicadors'!$B$6:$AA$1053,$CV$13,FALSE)</f>
        <v>75.786401626146414</v>
      </c>
      <c r="AA18" s="57">
        <f>VLOOKUP(W18,'[1]Llista Indicadors'!$B$6:$AA$1053,$CW$13,FALSE)</f>
        <v>79.525094775592223</v>
      </c>
      <c r="AB18" s="57">
        <f>VLOOKUP(W18,'[1]Llista Indicadors'!$B$6:$AA$1053,$CX$13,FALSE)</f>
        <v>73.317190434602267</v>
      </c>
      <c r="AC18" s="58">
        <f>VLOOKUP(W18,'[1]Llista Indicadors'!$B$6:$AA$1053,$CY$13,FALSE)</f>
        <v>66.556328033843215</v>
      </c>
      <c r="AD18" s="59">
        <f>VLOOKUP(W18,'[1]Llista Indicadors'!$B$6:$AA$1053,$CZ$13,FALSE)</f>
        <v>67.094050946620342</v>
      </c>
      <c r="AE18" s="42" t="str">
        <f t="shared" si="52"/>
        <v>P</v>
      </c>
      <c r="AF18" s="42" t="str">
        <f t="shared" si="43"/>
        <v>B</v>
      </c>
      <c r="AG18" s="42" t="str">
        <f t="shared" si="53"/>
        <v>B</v>
      </c>
      <c r="AH18" s="60">
        <f t="shared" si="54"/>
        <v>-0.11469538720686798</v>
      </c>
      <c r="AI18" s="61">
        <f t="shared" si="55"/>
        <v>1</v>
      </c>
      <c r="AJ18" s="61">
        <f t="shared" si="56"/>
        <v>2</v>
      </c>
      <c r="AK18" s="61">
        <f t="shared" si="57"/>
        <v>0</v>
      </c>
      <c r="AL18" s="61" t="str">
        <f t="shared" si="44"/>
        <v/>
      </c>
      <c r="AM18" s="62" t="str">
        <f t="shared" si="58"/>
        <v/>
      </c>
      <c r="AN18" s="63"/>
      <c r="AO18" s="36">
        <v>22</v>
      </c>
      <c r="AP18" s="54">
        <f>VLOOKUP(AO18,'[1]Llista Indicadors'!$B$6:$BA$1053,30,FALSE)</f>
        <v>91007</v>
      </c>
      <c r="AQ18" s="72" t="str">
        <f>VLOOKUP(AO18,'[1]Llista Indicadors'!$B$6:$AA$1053,$CU$13,FALSE)</f>
        <v>% d'exposicions de producció pròpia o coproduïdes s/total d'exposicions temporals als Centres d'art</v>
      </c>
      <c r="AR18" s="56">
        <f>VLOOKUP(AO18,'[1]Llista Indicadors'!$B$6:$AA$1053,$CV$13,FALSE)</f>
        <v>66.938775510204081</v>
      </c>
      <c r="AS18" s="57">
        <f>VLOOKUP(AO18,'[1]Llista Indicadors'!$B$6:$AA$1053,$CW$13,FALSE)</f>
        <v>64</v>
      </c>
      <c r="AT18" s="57">
        <f>VLOOKUP(AO18,'[1]Llista Indicadors'!$B$6:$AA$1053,$CX$13,FALSE)</f>
        <v>59.756097560975611</v>
      </c>
      <c r="AU18" s="58">
        <f>VLOOKUP(AO18,'[1]Llista Indicadors'!$B$6:$AA$1053,$CY$13,FALSE)</f>
        <v>71.129707112970706</v>
      </c>
      <c r="AV18" s="59">
        <f>VLOOKUP(AO18,'[1]Llista Indicadors'!$B$6:$AA$1053,$CZ$13,FALSE)</f>
        <v>65.94202898550725</v>
      </c>
      <c r="AW18" s="42" t="str">
        <f t="shared" si="45"/>
        <v>B</v>
      </c>
      <c r="AX18" s="42" t="str">
        <f t="shared" si="40"/>
        <v>B</v>
      </c>
      <c r="AY18" s="42" t="str">
        <f t="shared" si="46"/>
        <v>P</v>
      </c>
      <c r="AZ18" s="60">
        <f t="shared" si="47"/>
        <v>-1.4890420643336814E-2</v>
      </c>
      <c r="BA18" s="61">
        <f t="shared" si="48"/>
        <v>1</v>
      </c>
      <c r="BB18" s="61">
        <f t="shared" si="49"/>
        <v>2</v>
      </c>
      <c r="BC18" s="61">
        <f t="shared" si="50"/>
        <v>0</v>
      </c>
      <c r="BD18" s="61" t="str">
        <f t="shared" si="41"/>
        <v/>
      </c>
      <c r="BE18" s="62" t="str">
        <f t="shared" si="51"/>
        <v>è</v>
      </c>
      <c r="BF18" s="63"/>
      <c r="BG18" s="36"/>
      <c r="BH18" s="36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36">
        <v>37</v>
      </c>
      <c r="BZ18" s="54">
        <f>VLOOKUP(BY18,'[1]Llista Indicadors'!$B$6:$BA$1053,30,FALSE)</f>
        <v>90927</v>
      </c>
      <c r="CA18" s="72" t="str">
        <f>VLOOKUP(BY18,'[1]Llista Indicadors'!$B$6:$AA$1053,$CU$13,FALSE)</f>
        <v>% d'entitats culturals que participen al Cicle festiu i Festivals municipals</v>
      </c>
      <c r="CB18" s="56">
        <f>VLOOKUP(BY18,'[1]Llista Indicadors'!$B$6:$AA$1053,$CV$13,FALSE)</f>
        <v>44.874715261958997</v>
      </c>
      <c r="CC18" s="57">
        <f>VLOOKUP(BY18,'[1]Llista Indicadors'!$B$6:$AA$1053,$CW$13,FALSE)</f>
        <v>46.80944055944056</v>
      </c>
      <c r="CD18" s="57">
        <f>VLOOKUP(BY18,'[1]Llista Indicadors'!$B$6:$AA$1053,$CX$13,FALSE)</f>
        <v>19.979042961928052</v>
      </c>
      <c r="CE18" s="58">
        <f>VLOOKUP(BY18,'[1]Llista Indicadors'!$B$6:$AA$1053,$CY$13,FALSE)</f>
        <v>28.273381294964029</v>
      </c>
      <c r="CF18" s="59">
        <f>VLOOKUP(BY18,'[1]Llista Indicadors'!$B$6:$AA$1053,$CZ$13,FALSE)</f>
        <v>40.055058499655892</v>
      </c>
      <c r="CG18" s="63"/>
      <c r="CH18" s="63"/>
      <c r="CI18" s="63"/>
      <c r="CJ18" s="63"/>
      <c r="CK18" s="63"/>
      <c r="CL18" s="63"/>
      <c r="CM18" s="63"/>
      <c r="CN18" s="63"/>
      <c r="CO18" s="63"/>
      <c r="CP18" s="46"/>
      <c r="CQ18" s="33"/>
    </row>
    <row r="19" spans="2:100" ht="84" customHeight="1" thickBot="1" x14ac:dyDescent="0.35">
      <c r="B19" s="34"/>
      <c r="C19" s="33"/>
      <c r="D19" s="78"/>
      <c r="E19" s="36"/>
      <c r="F19" s="36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45"/>
      <c r="BG19" s="36"/>
      <c r="BH19" s="37" t="str">
        <f>VLOOKUP(BG20,'[1]Llista Indicadors'!$B$6:$AA$1053,$CT$13,FALSE)</f>
        <v>Promocionar la creació cultural al municipi</v>
      </c>
      <c r="BI19" s="38"/>
      <c r="BJ19" s="39">
        <f>$H$2</f>
        <v>2018</v>
      </c>
      <c r="BK19" s="39">
        <f>$I$2</f>
        <v>2019</v>
      </c>
      <c r="BL19" s="39">
        <f>$J$2</f>
        <v>2020</v>
      </c>
      <c r="BM19" s="40">
        <f>$K$2</f>
        <v>2021</v>
      </c>
      <c r="BN19" s="41">
        <f>$L$2</f>
        <v>2022</v>
      </c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36"/>
      <c r="BZ19" s="36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46"/>
      <c r="CQ19" s="33"/>
    </row>
    <row r="20" spans="2:100" ht="84" customHeight="1" thickBot="1" x14ac:dyDescent="0.35">
      <c r="B20" s="34"/>
      <c r="C20" s="33"/>
      <c r="D20" s="78"/>
      <c r="E20" s="36"/>
      <c r="F20" s="36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36">
        <v>38</v>
      </c>
      <c r="BH20" s="54">
        <f>VLOOKUP(BG20,'[1]Llista Indicadors'!$B$6:$BA$1053,30,FALSE)</f>
        <v>91012</v>
      </c>
      <c r="BI20" s="64" t="str">
        <f>VLOOKUP(BG20,'[1]Llista Indicadors'!$B$6:$AA$1053,$CU$13,FALSE)</f>
        <v>Projectes amb residència a l'Espai de creació o a d'altres espais municipals</v>
      </c>
      <c r="BJ20" s="56">
        <f>VLOOKUP(BG20,'[1]Llista Indicadors'!$B$6:$AA$1053,$CV$13,FALSE)</f>
        <v>38.285714285714278</v>
      </c>
      <c r="BK20" s="57">
        <f>VLOOKUP(BG20,'[1]Llista Indicadors'!$B$6:$AA$1053,$CW$13,FALSE)</f>
        <v>21.916666666666671</v>
      </c>
      <c r="BL20" s="57">
        <f>VLOOKUP(BG20,'[1]Llista Indicadors'!$B$6:$AA$1053,$CX$13,FALSE)</f>
        <v>22.93333333333333</v>
      </c>
      <c r="BM20" s="58">
        <f>VLOOKUP(BG20,'[1]Llista Indicadors'!$B$6:$AA$1053,$CY$13,FALSE)</f>
        <v>23.928571428571431</v>
      </c>
      <c r="BN20" s="59">
        <f>VLOOKUP(BG20,'[1]Llista Indicadors'!$B$6:$AA$1053,$CZ$13,FALSE)</f>
        <v>23.235294117647062</v>
      </c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36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46"/>
      <c r="CQ20" s="33"/>
    </row>
    <row r="21" spans="2:100" ht="84" customHeight="1" thickBot="1" x14ac:dyDescent="0.35">
      <c r="B21" s="34"/>
      <c r="C21" s="33"/>
      <c r="D21" s="78"/>
      <c r="E21" s="36"/>
      <c r="F21" s="36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36">
        <v>39</v>
      </c>
      <c r="BH21" s="54">
        <f>VLOOKUP(BG21,'[1]Llista Indicadors'!$B$6:$BA$1053,30,FALSE)</f>
        <v>91017</v>
      </c>
      <c r="BI21" s="72" t="str">
        <f>VLOOKUP(BG21,'[1]Llista Indicadors'!$B$6:$AA$1053,$CU$13,FALSE)</f>
        <v>Total de dies amb residència als Espais de creació o a d'altres espais municipals</v>
      </c>
      <c r="BJ21" s="56">
        <f>VLOOKUP(BG21,'[1]Llista Indicadors'!$B$6:$AA$1053,$CV$13,FALSE)</f>
        <v>3224.428571428572</v>
      </c>
      <c r="BK21" s="57">
        <f>VLOOKUP(BG21,'[1]Llista Indicadors'!$B$6:$AA$1053,$CW$13,FALSE)</f>
        <v>3510.666666666667</v>
      </c>
      <c r="BL21" s="57">
        <f>VLOOKUP(BG21,'[1]Llista Indicadors'!$B$6:$AA$1053,$CX$13,FALSE)</f>
        <v>722.06666666666672</v>
      </c>
      <c r="BM21" s="58">
        <f>VLOOKUP(BG21,'[1]Llista Indicadors'!$B$6:$AA$1053,$CY$13,FALSE)</f>
        <v>790.28571428571433</v>
      </c>
      <c r="BN21" s="59">
        <f>VLOOKUP(BG21,'[1]Llista Indicadors'!$B$6:$AA$1053,$CZ$13,FALSE)</f>
        <v>659.05882352941171</v>
      </c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36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46"/>
      <c r="CQ21" s="33"/>
    </row>
    <row r="22" spans="2:100" ht="84" hidden="1" customHeight="1" x14ac:dyDescent="0.3">
      <c r="B22" s="34"/>
      <c r="C22" s="33"/>
      <c r="D22" s="78"/>
      <c r="E22" s="36"/>
      <c r="F22" s="36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36"/>
      <c r="BH22" s="36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36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46"/>
      <c r="CQ22" s="33"/>
    </row>
    <row r="23" spans="2:100" ht="13.5" customHeight="1" thickBot="1" x14ac:dyDescent="0.6">
      <c r="B23" s="79"/>
      <c r="D23" s="80"/>
      <c r="E23" s="81"/>
      <c r="F23" s="81"/>
      <c r="G23" s="82"/>
      <c r="H23" s="83"/>
      <c r="I23" s="83"/>
      <c r="J23" s="83"/>
      <c r="K23" s="83"/>
      <c r="L23" s="83"/>
      <c r="M23" s="84"/>
      <c r="N23" s="84"/>
      <c r="O23" s="84"/>
      <c r="P23" s="84"/>
      <c r="Q23" s="84"/>
      <c r="R23" s="84"/>
      <c r="S23" s="84"/>
      <c r="T23" s="84"/>
      <c r="U23" s="85"/>
      <c r="V23" s="82"/>
      <c r="W23" s="81"/>
      <c r="X23" s="81"/>
      <c r="Y23" s="82"/>
      <c r="Z23" s="83"/>
      <c r="AA23" s="83"/>
      <c r="AB23" s="83"/>
      <c r="AC23" s="83"/>
      <c r="AD23" s="83"/>
      <c r="AE23" s="84"/>
      <c r="AF23" s="84"/>
      <c r="AG23" s="84"/>
      <c r="AH23" s="84"/>
      <c r="AI23" s="84"/>
      <c r="AJ23" s="84"/>
      <c r="AK23" s="84"/>
      <c r="AL23" s="84"/>
      <c r="AM23" s="86"/>
      <c r="AN23" s="83"/>
      <c r="AO23" s="81"/>
      <c r="AP23" s="81"/>
      <c r="AQ23" s="82"/>
      <c r="AR23" s="83"/>
      <c r="AS23" s="83"/>
      <c r="AT23" s="83"/>
      <c r="AU23" s="83"/>
      <c r="AV23" s="83"/>
      <c r="AW23" s="84"/>
      <c r="AX23" s="84"/>
      <c r="AY23" s="84"/>
      <c r="AZ23" s="84"/>
      <c r="BA23" s="84"/>
      <c r="BB23" s="84"/>
      <c r="BC23" s="84"/>
      <c r="BD23" s="84"/>
      <c r="BE23" s="85"/>
      <c r="BF23" s="83"/>
      <c r="BG23" s="81"/>
      <c r="BH23" s="81"/>
      <c r="BI23" s="82"/>
      <c r="BJ23" s="83"/>
      <c r="BK23" s="83"/>
      <c r="BL23" s="83"/>
      <c r="BM23" s="83"/>
      <c r="BN23" s="83"/>
      <c r="BO23" s="84"/>
      <c r="BP23" s="84"/>
      <c r="BQ23" s="84"/>
      <c r="BR23" s="84"/>
      <c r="BS23" s="84"/>
      <c r="BT23" s="84"/>
      <c r="BU23" s="84"/>
      <c r="BV23" s="84"/>
      <c r="BW23" s="85"/>
      <c r="BX23" s="83"/>
      <c r="BY23" s="81"/>
      <c r="BZ23" s="81"/>
      <c r="CA23" s="82"/>
      <c r="CB23" s="83"/>
      <c r="CC23" s="83"/>
      <c r="CD23" s="83"/>
      <c r="CE23" s="83"/>
      <c r="CF23" s="83"/>
      <c r="CG23" s="84"/>
      <c r="CH23" s="84"/>
      <c r="CI23" s="84"/>
      <c r="CJ23" s="84"/>
      <c r="CK23" s="84"/>
      <c r="CL23" s="84"/>
      <c r="CM23" s="84"/>
      <c r="CN23" s="84"/>
      <c r="CO23" s="85"/>
      <c r="CP23" s="87"/>
      <c r="CQ23" s="33"/>
    </row>
    <row r="24" spans="2:100" ht="13.15" customHeight="1" thickBot="1" x14ac:dyDescent="0.6">
      <c r="B24" s="88"/>
      <c r="C24" s="33"/>
      <c r="D24" s="33"/>
      <c r="E24" s="89"/>
      <c r="F24" s="89"/>
      <c r="G24" s="90"/>
      <c r="H24" s="33"/>
      <c r="I24" s="33"/>
      <c r="J24" s="33"/>
      <c r="K24" s="33"/>
      <c r="L24" s="33"/>
      <c r="M24" s="91"/>
      <c r="N24" s="91"/>
      <c r="O24" s="91"/>
      <c r="P24" s="91"/>
      <c r="Q24" s="91"/>
      <c r="R24" s="91"/>
      <c r="S24" s="91"/>
      <c r="T24" s="91"/>
      <c r="U24" s="92"/>
      <c r="Y24" s="90"/>
      <c r="Z24" s="33"/>
      <c r="AA24" s="33"/>
      <c r="AB24" s="33"/>
      <c r="AC24" s="33"/>
      <c r="AD24" s="33"/>
      <c r="AQ24" s="90"/>
      <c r="AR24" s="33"/>
      <c r="AS24" s="33"/>
      <c r="AT24" s="33"/>
      <c r="AU24" s="33"/>
      <c r="AV24" s="33"/>
      <c r="BI24" s="90"/>
      <c r="BJ24" s="33"/>
      <c r="BK24" s="33"/>
      <c r="BL24" s="33"/>
      <c r="BM24" s="33"/>
      <c r="BN24" s="33"/>
      <c r="CA24" s="90"/>
      <c r="CB24" s="33"/>
      <c r="CC24" s="33"/>
      <c r="CD24" s="33"/>
      <c r="CE24" s="33"/>
      <c r="CF24" s="33"/>
      <c r="CR24" s="33"/>
      <c r="CS24" s="33"/>
      <c r="CT24" s="33"/>
      <c r="CU24" s="33"/>
      <c r="CV24" s="33"/>
    </row>
    <row r="25" spans="2:100" ht="24" thickBot="1" x14ac:dyDescent="0.6">
      <c r="B25" s="97" t="str">
        <f>DF13</f>
        <v>USUARI/CLIENT</v>
      </c>
      <c r="D25" s="98"/>
      <c r="E25" s="99"/>
      <c r="F25" s="99"/>
      <c r="G25" s="100"/>
      <c r="H25" s="101"/>
      <c r="I25" s="101"/>
      <c r="J25" s="101"/>
      <c r="K25" s="101"/>
      <c r="L25" s="101"/>
      <c r="M25" s="102"/>
      <c r="N25" s="102"/>
      <c r="O25" s="102"/>
      <c r="P25" s="102"/>
      <c r="Q25" s="102"/>
      <c r="R25" s="102"/>
      <c r="S25" s="102"/>
      <c r="T25" s="102"/>
      <c r="U25" s="103"/>
      <c r="V25" s="100"/>
      <c r="W25" s="99"/>
      <c r="X25" s="99"/>
      <c r="Y25" s="100"/>
      <c r="Z25" s="101"/>
      <c r="AA25" s="101"/>
      <c r="AB25" s="101"/>
      <c r="AC25" s="101"/>
      <c r="AD25" s="101"/>
      <c r="AE25" s="102"/>
      <c r="AF25" s="102"/>
      <c r="AG25" s="102"/>
      <c r="AH25" s="102"/>
      <c r="AI25" s="102"/>
      <c r="AJ25" s="102"/>
      <c r="AK25" s="102"/>
      <c r="AL25" s="102"/>
      <c r="AM25" s="104"/>
      <c r="AN25" s="101"/>
      <c r="AO25" s="99"/>
      <c r="AP25" s="99"/>
      <c r="AQ25" s="100"/>
      <c r="AR25" s="101"/>
      <c r="AS25" s="101"/>
      <c r="AT25" s="101"/>
      <c r="AU25" s="101"/>
      <c r="AV25" s="101"/>
      <c r="AW25" s="102"/>
      <c r="AX25" s="102"/>
      <c r="AY25" s="102"/>
      <c r="AZ25" s="102"/>
      <c r="BA25" s="102"/>
      <c r="BB25" s="102"/>
      <c r="BC25" s="102"/>
      <c r="BD25" s="102"/>
      <c r="BE25" s="103"/>
      <c r="BF25" s="101"/>
      <c r="BG25" s="99"/>
      <c r="BH25" s="99"/>
      <c r="BI25" s="100"/>
      <c r="BJ25" s="101"/>
      <c r="BK25" s="101"/>
      <c r="BL25" s="101"/>
      <c r="BM25" s="101"/>
      <c r="BN25" s="101"/>
      <c r="BO25" s="102"/>
      <c r="BP25" s="102"/>
      <c r="BQ25" s="102"/>
      <c r="BR25" s="102"/>
      <c r="BS25" s="102"/>
      <c r="BT25" s="102"/>
      <c r="BU25" s="102"/>
      <c r="BV25" s="102"/>
      <c r="BW25" s="103"/>
      <c r="BX25" s="101"/>
      <c r="BY25" s="99"/>
      <c r="BZ25" s="99"/>
      <c r="CA25" s="100"/>
      <c r="CB25" s="101"/>
      <c r="CC25" s="101"/>
      <c r="CD25" s="101"/>
      <c r="CE25" s="101"/>
      <c r="CF25" s="101"/>
      <c r="CG25" s="102"/>
      <c r="CH25" s="102"/>
      <c r="CI25" s="102"/>
      <c r="CJ25" s="102"/>
      <c r="CK25" s="102"/>
      <c r="CL25" s="102"/>
      <c r="CM25" s="102"/>
      <c r="CN25" s="102"/>
      <c r="CO25" s="103"/>
      <c r="CP25" s="105"/>
    </row>
    <row r="26" spans="2:100" s="33" customFormat="1" ht="84" customHeight="1" thickBot="1" x14ac:dyDescent="0.4">
      <c r="B26" s="106"/>
      <c r="C26" s="107"/>
      <c r="D26" s="108"/>
      <c r="E26" s="109"/>
      <c r="F26" s="110" t="str">
        <f>VLOOKUP(E27,'[1]Llista Indicadors'!$B$6:$AA$1053,$CT$13,FALSE)</f>
        <v>Fomentar l'accés als equipaments culturals del municipi (I)</v>
      </c>
      <c r="G26" s="111"/>
      <c r="H26" s="112">
        <f>$H$2</f>
        <v>2018</v>
      </c>
      <c r="I26" s="112">
        <f>$I$2</f>
        <v>2019</v>
      </c>
      <c r="J26" s="112">
        <f>$J$2</f>
        <v>2020</v>
      </c>
      <c r="K26" s="113">
        <f>$K$2</f>
        <v>2021</v>
      </c>
      <c r="L26" s="114">
        <f>$L$2</f>
        <v>2022</v>
      </c>
      <c r="M26" s="42"/>
      <c r="N26" s="42"/>
      <c r="O26" s="42"/>
      <c r="P26" s="42"/>
      <c r="Q26" s="43" t="s">
        <v>0</v>
      </c>
      <c r="R26" s="43" t="s">
        <v>1</v>
      </c>
      <c r="S26" s="43" t="s">
        <v>2</v>
      </c>
      <c r="T26" s="43" t="s">
        <v>3</v>
      </c>
      <c r="U26" s="115"/>
      <c r="V26" s="116"/>
      <c r="W26" s="109"/>
      <c r="X26" s="110" t="str">
        <f>VLOOKUP(W27,'[1]Llista Indicadors'!$B$6:$AA$1053,$CT$13,FALSE)</f>
        <v>Fomentar l'accés als equipaments culturals del municipi (II)</v>
      </c>
      <c r="Y26" s="111"/>
      <c r="Z26" s="112">
        <f>$H$2</f>
        <v>2018</v>
      </c>
      <c r="AA26" s="112">
        <f>$I$2</f>
        <v>2019</v>
      </c>
      <c r="AB26" s="112">
        <f>$J$2</f>
        <v>2020</v>
      </c>
      <c r="AC26" s="113">
        <f>$K$2</f>
        <v>2021</v>
      </c>
      <c r="AD26" s="114">
        <f>$L$2</f>
        <v>2022</v>
      </c>
      <c r="AE26" s="42"/>
      <c r="AF26" s="42"/>
      <c r="AG26" s="42"/>
      <c r="AH26" s="42"/>
      <c r="AI26" s="43" t="s">
        <v>0</v>
      </c>
      <c r="AJ26" s="43" t="s">
        <v>1</v>
      </c>
      <c r="AK26" s="43" t="s">
        <v>2</v>
      </c>
      <c r="AL26" s="43" t="s">
        <v>3</v>
      </c>
      <c r="AM26" s="115"/>
      <c r="AN26" s="116"/>
      <c r="AO26" s="116"/>
      <c r="AP26" s="110" t="str">
        <f>VLOOKUP(AO27,'[1]Llista Indicadors'!$B$6:$AA$1053,$CT$13,FALSE)</f>
        <v>Fomentar l'accés a les activitats culturals no presencials</v>
      </c>
      <c r="AQ26" s="111"/>
      <c r="AR26" s="112">
        <f>$H$2</f>
        <v>2018</v>
      </c>
      <c r="AS26" s="112">
        <f>$I$2</f>
        <v>2019</v>
      </c>
      <c r="AT26" s="112">
        <f>$J$2</f>
        <v>2020</v>
      </c>
      <c r="AU26" s="113">
        <f>$K$2</f>
        <v>2021</v>
      </c>
      <c r="AV26" s="114">
        <f>$L$2</f>
        <v>2022</v>
      </c>
      <c r="AW26" s="42"/>
      <c r="AX26" s="42"/>
      <c r="AY26" s="42"/>
      <c r="AZ26" s="42"/>
      <c r="BA26" s="43" t="s">
        <v>0</v>
      </c>
      <c r="BB26" s="43" t="s">
        <v>1</v>
      </c>
      <c r="BC26" s="43" t="s">
        <v>2</v>
      </c>
      <c r="BD26" s="43" t="s">
        <v>3</v>
      </c>
      <c r="BE26" s="115"/>
      <c r="BF26" s="116"/>
      <c r="BG26" s="116"/>
      <c r="BH26" s="110" t="str">
        <f>VLOOKUP(BG27,'[1]Llista Indicadors'!$B$6:$AA$1053,$CT$13,FALSE)</f>
        <v>Fomentar l'ús dels serveis culturals en els infants del municipi</v>
      </c>
      <c r="BI26" s="111"/>
      <c r="BJ26" s="112">
        <f>$H$2</f>
        <v>2018</v>
      </c>
      <c r="BK26" s="112">
        <f>$I$2</f>
        <v>2019</v>
      </c>
      <c r="BL26" s="112">
        <f>$J$2</f>
        <v>2020</v>
      </c>
      <c r="BM26" s="113">
        <f>$K$2</f>
        <v>2021</v>
      </c>
      <c r="BN26" s="114">
        <f>$L$2</f>
        <v>2022</v>
      </c>
      <c r="BO26" s="42"/>
      <c r="BP26" s="42"/>
      <c r="BQ26" s="42"/>
      <c r="BR26" s="42"/>
      <c r="BS26" s="43" t="s">
        <v>0</v>
      </c>
      <c r="BT26" s="43" t="s">
        <v>1</v>
      </c>
      <c r="BU26" s="43" t="s">
        <v>2</v>
      </c>
      <c r="BV26" s="43" t="s">
        <v>3</v>
      </c>
      <c r="BW26" s="115"/>
      <c r="BX26" s="116"/>
      <c r="BY26" s="116"/>
      <c r="BZ26" s="110" t="str">
        <f>VLOOKUP(BY27,'[1]Llista Indicadors'!$B$6:$AA$1053,$CT$13,FALSE)</f>
        <v>Difondre la cultura a través de les xarxes socials</v>
      </c>
      <c r="CA26" s="111"/>
      <c r="CB26" s="112">
        <f>$H$2</f>
        <v>2018</v>
      </c>
      <c r="CC26" s="112">
        <f>$I$2</f>
        <v>2019</v>
      </c>
      <c r="CD26" s="112">
        <f>$J$2</f>
        <v>2020</v>
      </c>
      <c r="CE26" s="113">
        <f>$K$2</f>
        <v>2021</v>
      </c>
      <c r="CF26" s="114">
        <f>$L$2</f>
        <v>2022</v>
      </c>
      <c r="CG26" s="42"/>
      <c r="CH26" s="42"/>
      <c r="CI26" s="42"/>
      <c r="CJ26" s="42"/>
      <c r="CK26" s="43" t="s">
        <v>0</v>
      </c>
      <c r="CL26" s="43" t="s">
        <v>1</v>
      </c>
      <c r="CM26" s="43" t="s">
        <v>2</v>
      </c>
      <c r="CN26" s="43" t="s">
        <v>3</v>
      </c>
      <c r="CO26" s="115"/>
      <c r="CP26" s="117"/>
    </row>
    <row r="27" spans="2:100" ht="84" customHeight="1" thickBot="1" x14ac:dyDescent="0.35">
      <c r="B27" s="106"/>
      <c r="C27" s="107"/>
      <c r="D27" s="118"/>
      <c r="E27" s="109">
        <v>40</v>
      </c>
      <c r="F27" s="54">
        <f>VLOOKUP(E27,'[1]Llista Indicadors'!$B$6:$BA$1053,30,FALSE)</f>
        <v>86301</v>
      </c>
      <c r="G27" s="55" t="str">
        <f>VLOOKUP(E27,'[1]Llista Indicadors'!$B$6:$AA$1053,$CU$13,FALSE)</f>
        <v>Visites totals als equipaments culturals del municipi per cada 100 habitants</v>
      </c>
      <c r="H27" s="56">
        <f>VLOOKUP(E27,'[1]Llista Indicadors'!$B$6:$AA$1053,$CV$13,FALSE)</f>
        <v>504.95721974543108</v>
      </c>
      <c r="I27" s="57">
        <f>VLOOKUP(E27,'[1]Llista Indicadors'!$B$6:$AA$1053,$CW$13,FALSE)</f>
        <v>471.71103998715472</v>
      </c>
      <c r="J27" s="57">
        <f>VLOOKUP(E27,'[1]Llista Indicadors'!$B$6:$AA$1053,$CX$13,FALSE)</f>
        <v>163.45478783517609</v>
      </c>
      <c r="K27" s="58">
        <f>VLOOKUP(E27,'[1]Llista Indicadors'!$B$6:$AA$1053,$CY$13,FALSE)</f>
        <v>242.8442057109738</v>
      </c>
      <c r="L27" s="59">
        <f>VLOOKUP(E27,'[1]Llista Indicadors'!$B$6:$AA$1053,$CZ$13,FALSE)</f>
        <v>362.40332761303222</v>
      </c>
      <c r="M27" s="42" t="str">
        <f t="shared" ref="M27:N30" si="59">IF(H27="-","",IF(I27=H27,"M",IF(I27&gt;H27,"P","B")))</f>
        <v>B</v>
      </c>
      <c r="N27" s="42" t="str">
        <f t="shared" si="59"/>
        <v>B</v>
      </c>
      <c r="O27" s="42" t="str">
        <f>IF(L27="-","",IF(J27="-","",IF(L27=J27,"M",IF(L27&gt;J27,"P","B"))))</f>
        <v>P</v>
      </c>
      <c r="P27" s="60">
        <f>IF(L27="-","",IF(H27="-","",(L27-H27)/H27))</f>
        <v>-0.28230885025124686</v>
      </c>
      <c r="Q27" s="61">
        <f>COUNTIF(M27:O27,"P")</f>
        <v>1</v>
      </c>
      <c r="R27" s="61">
        <f>COUNTIF(M27:O27,"B")</f>
        <v>2</v>
      </c>
      <c r="S27" s="61">
        <f>COUNTIF(M27:O27,"M")</f>
        <v>0</v>
      </c>
      <c r="T27" s="61" t="str">
        <f t="shared" ref="T27:T30" si="60">IF(Q27&gt;0,IF(R27=0,"P",""),IF(R27&gt;0,IF(Q27=0,"B",""),""))</f>
        <v/>
      </c>
      <c r="U27" s="119" t="str">
        <f>IF(T27="P","é",IF(T27="B","ê",IF(P27="","",IF(M27=N27,IF(N27=O27,IF(O27="P","é","ê"),IF(P27&lt;0.05,IF(P27&gt;-0.05,"è",""),"")),IF(P27&lt;0.05,IF(P27&gt;-0.05,"è",""),"")))))</f>
        <v/>
      </c>
      <c r="V27" s="120"/>
      <c r="W27" s="109">
        <v>44</v>
      </c>
      <c r="X27" s="54">
        <f>VLOOKUP(W27,'[1]Llista Indicadors'!$B$6:$BA$1053,30,FALSE)</f>
        <v>91042</v>
      </c>
      <c r="Y27" s="64" t="str">
        <f>VLOOKUP(W27,'[1]Llista Indicadors'!$B$6:$AA$1053,$CU$13,FALSE)</f>
        <v>Número d'usuaris externs dels Arxius municipals per cada 100 habitants</v>
      </c>
      <c r="Z27" s="56">
        <f>VLOOKUP(W27,'[1]Llista Indicadors'!$B$6:$AA$1053,$CV$13,FALSE)</f>
        <v>0.45611788501502942</v>
      </c>
      <c r="AA27" s="57">
        <f>VLOOKUP(W27,'[1]Llista Indicadors'!$B$6:$AA$1053,$CW$13,FALSE)</f>
        <v>0.31925784353263459</v>
      </c>
      <c r="AB27" s="57">
        <f>VLOOKUP(W27,'[1]Llista Indicadors'!$B$6:$AA$1053,$CX$13,FALSE)</f>
        <v>0.29621402375630551</v>
      </c>
      <c r="AC27" s="58">
        <f>VLOOKUP(W27,'[1]Llista Indicadors'!$B$6:$AA$1053,$CY$13,FALSE)</f>
        <v>0.38590463490492721</v>
      </c>
      <c r="AD27" s="59">
        <f>VLOOKUP(W27,'[1]Llista Indicadors'!$B$6:$AA$1053,$CZ$13,FALSE)</f>
        <v>0.51794814404937317</v>
      </c>
      <c r="AE27" s="42" t="str">
        <f>IF(Z27="-","",IF(AA27=Z27,"M",IF(AA27&gt;Z27,"P","B")))</f>
        <v>B</v>
      </c>
      <c r="AF27" s="42" t="str">
        <f t="shared" ref="AF27" si="61">IF(AA27="-","",IF(AB27=AA27,"M",IF(AB27&gt;AA27,"P","B")))</f>
        <v>B</v>
      </c>
      <c r="AG27" s="42" t="str">
        <f>IF(AD27="-","",IF(AB27="-","",IF(AD27=AB27,"M",IF(AD27&gt;AB27,"P","B"))))</f>
        <v>P</v>
      </c>
      <c r="AH27" s="60">
        <f>IF(AD27="-","",IF(Z27="-","",(AD27-Z27)/Z27))</f>
        <v>0.13555762899388696</v>
      </c>
      <c r="AI27" s="61">
        <f>COUNTIF(AE27:AG27,"P")</f>
        <v>1</v>
      </c>
      <c r="AJ27" s="61">
        <f>COUNTIF(AE27:AG27,"B")</f>
        <v>2</v>
      </c>
      <c r="AK27" s="61">
        <f>COUNTIF(AE27:AG27,"M")</f>
        <v>0</v>
      </c>
      <c r="AL27" s="61" t="str">
        <f t="shared" ref="AL27" si="62">IF(AI27&gt;0,IF(AJ27=0,"P",""),IF(AJ27&gt;0,IF(AI27=0,"B",""),""))</f>
        <v/>
      </c>
      <c r="AM27" s="119" t="str">
        <f>IF(AL27="P","é",IF(AL27="B","ê",IF(AH27="","",IF(AE27=AF27,IF(AF27=AG27,IF(AG27="P","é","ê"),IF(AH27&lt;0.05,IF(AH27&gt;-0.05,"è",""),"")),IF(AH27&lt;0.05,IF(AH27&gt;-0.05,"è",""),"")))))</f>
        <v/>
      </c>
      <c r="AN27" s="120"/>
      <c r="AO27" s="109">
        <v>48</v>
      </c>
      <c r="AP27" s="54">
        <f>VLOOKUP(AO27,'[1]Llista Indicadors'!$B$6:$BA$1053,30,FALSE)</f>
        <v>93885</v>
      </c>
      <c r="AQ27" s="65" t="str">
        <f>VLOOKUP(AO27,'[1]Llista Indicadors'!$B$6:$AA$1053,$CU$13,FALSE)</f>
        <v>Nombre d'usuaris NO presencials  de les activitats organitzades pels CCP per cada 100 habitants</v>
      </c>
      <c r="AR27" s="56" t="str">
        <f>VLOOKUP(AO27,'[1]Llista Indicadors'!$B$6:$AA$1053,$CV$13,FALSE)</f>
        <v>-</v>
      </c>
      <c r="AS27" s="57" t="str">
        <f>VLOOKUP(AO27,'[1]Llista Indicadors'!$B$6:$AA$1053,$CW$13,FALSE)</f>
        <v>-</v>
      </c>
      <c r="AT27" s="57">
        <f>VLOOKUP(AO27,'[1]Llista Indicadors'!$B$6:$AA$1053,$CX$13,FALSE)</f>
        <v>5.4381797142571093</v>
      </c>
      <c r="AU27" s="58">
        <f>VLOOKUP(AO27,'[1]Llista Indicadors'!$B$6:$AA$1053,$CY$13,FALSE)</f>
        <v>1.0216231758009029</v>
      </c>
      <c r="AV27" s="66">
        <f>VLOOKUP(AO27,'[1]Llista Indicadors'!$B$6:$AA$1053,$CZ$13,FALSE)</f>
        <v>9.8080558727511365E-3</v>
      </c>
      <c r="AW27" s="42" t="str">
        <f>IF(AR27="-","",IF(AS27=AR27,"M",IF(AS27&gt;AR27,"P","B")))</f>
        <v/>
      </c>
      <c r="AX27" s="42" t="str">
        <f t="shared" ref="AX27" si="63">IF(AS27="-","",IF(AT27=AS27,"M",IF(AT27&gt;AS27,"P","B")))</f>
        <v/>
      </c>
      <c r="AY27" s="42" t="str">
        <f>IF(AV27="-","",IF(AT27="-","",IF(AV27=AT27,"M",IF(AV27&gt;AT27,"P","B"))))</f>
        <v>B</v>
      </c>
      <c r="AZ27" s="60" t="str">
        <f>IF(AV27="-","",IF(AR27="-","",(AV27-AR27)/AR27))</f>
        <v/>
      </c>
      <c r="BA27" s="61">
        <f>COUNTIF(AW27:AY27,"P")</f>
        <v>0</v>
      </c>
      <c r="BB27" s="61">
        <f>COUNTIF(AW27:AY27,"B")</f>
        <v>1</v>
      </c>
      <c r="BC27" s="61">
        <f>COUNTIF(AW27:AY27,"M")</f>
        <v>0</v>
      </c>
      <c r="BD27" s="61" t="str">
        <f t="shared" ref="BD27" si="64">IF(BA27&gt;0,IF(BB27=0,"P",""),IF(BB27&gt;0,IF(BA27=0,"B",""),""))</f>
        <v>B</v>
      </c>
      <c r="BE27" s="119" t="str">
        <f>IF(BD27="P","é",IF(BD27="B","ê",IF(AZ27="","",IF(AW27=AX27,IF(AX27=AY27,IF(AY27="P","é","ê"),IF(AZ27&lt;0.05,IF(AZ27&gt;-0.05,"è",""),"")),IF(AZ27&lt;0.05,IF(AZ27&gt;-0.05,"è",""),"")))))</f>
        <v>ê</v>
      </c>
      <c r="BF27" s="121"/>
      <c r="BG27" s="109">
        <v>52</v>
      </c>
      <c r="BH27" s="54">
        <f>VLOOKUP(BG27,'[1]Llista Indicadors'!$B$6:$BA$1053,30,FALSE)</f>
        <v>91067</v>
      </c>
      <c r="BI27" s="64" t="str">
        <f>VLOOKUP(BG27,'[1]Llista Indicadors'!$B$6:$AA$1053,$CU$13,FALSE)</f>
        <v>% de població en edat escolar que ha fet ús dels serveis de les Biblioteques públiques</v>
      </c>
      <c r="BJ27" s="56">
        <f>VLOOKUP(BG27,'[1]Llista Indicadors'!$B$6:$AA$1053,$CV$13,FALSE)</f>
        <v>19.997365026973799</v>
      </c>
      <c r="BK27" s="57">
        <f>VLOOKUP(BG27,'[1]Llista Indicadors'!$B$6:$AA$1053,$CW$13,FALSE)</f>
        <v>19.592211565484838</v>
      </c>
      <c r="BL27" s="57">
        <f>VLOOKUP(BG27,'[1]Llista Indicadors'!$B$6:$AA$1053,$CX$13,FALSE)</f>
        <v>12.21129530767069</v>
      </c>
      <c r="BM27" s="58">
        <f>VLOOKUP(BG27,'[1]Llista Indicadors'!$B$6:$AA$1053,$CY$13,FALSE)</f>
        <v>9.8471662493807663</v>
      </c>
      <c r="BN27" s="59">
        <f>VLOOKUP(BG27,'[1]Llista Indicadors'!$B$6:$AA$1053,$CZ$13,FALSE)</f>
        <v>17.14220952065893</v>
      </c>
      <c r="BO27" s="42" t="str">
        <f>IF(BJ27="-","",IF(BK27=BJ27,"M",IF(BK27&gt;BJ27,"P","B")))</f>
        <v>B</v>
      </c>
      <c r="BP27" s="42" t="str">
        <f t="shared" ref="BP27" si="65">IF(BK27="-","",IF(BL27=BK27,"M",IF(BL27&gt;BK27,"P","B")))</f>
        <v>B</v>
      </c>
      <c r="BQ27" s="42" t="str">
        <f>IF(BN27="-","",IF(BL27="-","",IF(BN27=BL27,"M",IF(BN27&gt;BL27,"P","B"))))</f>
        <v>P</v>
      </c>
      <c r="BR27" s="60">
        <f>IF(BN27="-","",IF(BJ27="-","",(BN27-BJ27)/BJ27))</f>
        <v>-0.1427765859383795</v>
      </c>
      <c r="BS27" s="61">
        <f>COUNTIF(BO27:BQ27,"P")</f>
        <v>1</v>
      </c>
      <c r="BT27" s="61">
        <f>COUNTIF(BO27:BQ27,"B")</f>
        <v>2</v>
      </c>
      <c r="BU27" s="61">
        <f>COUNTIF(BO27:BQ27,"M")</f>
        <v>0</v>
      </c>
      <c r="BV27" s="61" t="str">
        <f t="shared" ref="BV27" si="66">IF(BS27&gt;0,IF(BT27=0,"P",""),IF(BT27&gt;0,IF(BS27=0,"B",""),""))</f>
        <v/>
      </c>
      <c r="BW27" s="119" t="str">
        <f>IF(BV27="P","é",IF(BV27="B","ê",IF(BR27="","",IF(BO27=BP27,IF(BP27=BQ27,IF(BQ27="P","é","ê"),IF(BR27&lt;0.05,IF(BR27&gt;-0.05,"è",""),"")),IF(BR27&lt;0.05,IF(BR27&gt;-0.05,"è",""),"")))))</f>
        <v/>
      </c>
      <c r="BX27" s="121"/>
      <c r="BY27" s="109">
        <v>56</v>
      </c>
      <c r="BZ27" s="54">
        <f>VLOOKUP(BY27,'[1]Llista Indicadors'!$B$6:$BA$1053,30,FALSE)</f>
        <v>88819</v>
      </c>
      <c r="CA27" s="64" t="str">
        <f>VLOOKUP(BY27,'[1]Llista Indicadors'!$B$6:$AA$1053,$CU$13,FALSE)</f>
        <v>Nombre anual de visites als llocs web de l'àmbit de la cultura municipal per habitant</v>
      </c>
      <c r="CB27" s="56">
        <f>VLOOKUP(BY27,'[1]Llista Indicadors'!$B$6:$AA$1053,$CV$13,FALSE)</f>
        <v>2.1388339660712039</v>
      </c>
      <c r="CC27" s="57">
        <f>VLOOKUP(BY27,'[1]Llista Indicadors'!$B$6:$AA$1053,$CW$13,FALSE)</f>
        <v>2.734570684069134</v>
      </c>
      <c r="CD27" s="57">
        <f>VLOOKUP(BY27,'[1]Llista Indicadors'!$B$6:$AA$1053,$CX$13,FALSE)</f>
        <v>1.793741706955108</v>
      </c>
      <c r="CE27" s="58">
        <f>VLOOKUP(BY27,'[1]Llista Indicadors'!$B$6:$AA$1053,$CY$13,FALSE)</f>
        <v>2.326041957752456</v>
      </c>
      <c r="CF27" s="59">
        <f>VLOOKUP(BY27,'[1]Llista Indicadors'!$B$6:$AA$1053,$CZ$13,FALSE)</f>
        <v>2.4564113051141181</v>
      </c>
      <c r="CG27" s="42" t="str">
        <f>IF(CB27="-","",IF(CC27=CB27,"M",IF(CC27&gt;CB27,"P","B")))</f>
        <v>P</v>
      </c>
      <c r="CH27" s="42" t="str">
        <f t="shared" ref="CH27:CH29" si="67">IF(CC27="-","",IF(CD27=CC27,"M",IF(CD27&gt;CC27,"P","B")))</f>
        <v>B</v>
      </c>
      <c r="CI27" s="42" t="str">
        <f>IF(CF27="-","",IF(CD27="-","",IF(CF27=CD27,"M",IF(CF27&gt;CD27,"P","B"))))</f>
        <v>P</v>
      </c>
      <c r="CJ27" s="60">
        <f>IF(CF27="-","",IF(CB27="-","",(CF27-CB27)/CB27))</f>
        <v>0.14848152969361519</v>
      </c>
      <c r="CK27" s="61">
        <f>COUNTIF(CG27:CI27,"P")</f>
        <v>2</v>
      </c>
      <c r="CL27" s="61">
        <f>COUNTIF(CG27:CI27,"B")</f>
        <v>1</v>
      </c>
      <c r="CM27" s="61">
        <f>COUNTIF(CG27:CI27,"M")</f>
        <v>0</v>
      </c>
      <c r="CN27" s="61" t="str">
        <f t="shared" ref="CN27:CN29" si="68">IF(CK27&gt;0,IF(CL27=0,"P",""),IF(CL27&gt;0,IF(CK27=0,"B",""),""))</f>
        <v/>
      </c>
      <c r="CO27" s="119" t="str">
        <f>IF(CN27="P","é",IF(CN27="B","ê",IF(CJ27="","",IF(CG27=CH27,IF(CH27=CI27,IF(CI27="P","é","ê"),IF(CJ27&lt;0.05,IF(CJ27&gt;-0.05,"è",""),"")),IF(CJ27&lt;0.05,IF(CJ27&gt;-0.05,"è",""),"")))))</f>
        <v/>
      </c>
      <c r="CP27" s="117"/>
      <c r="CQ27" s="33"/>
    </row>
    <row r="28" spans="2:100" ht="84" customHeight="1" thickBot="1" x14ac:dyDescent="0.35">
      <c r="B28" s="106"/>
      <c r="C28" s="107"/>
      <c r="D28" s="118"/>
      <c r="E28" s="109">
        <v>41</v>
      </c>
      <c r="F28" s="54">
        <f>VLOOKUP(E28,'[1]Llista Indicadors'!$B$6:$BA$1053,30,FALSE)</f>
        <v>91027</v>
      </c>
      <c r="G28" s="55" t="str">
        <f>VLOOKUP(E28,'[1]Llista Indicadors'!$B$6:$AA$1053,$CU$13,FALSE)</f>
        <v>Visites presencials a les Biblioteques públiques per cada 100 habitants</v>
      </c>
      <c r="H28" s="56">
        <f>VLOOKUP(E28,'[1]Llista Indicadors'!$B$6:$AA$1053,$CV$13,FALSE)</f>
        <v>297.84661932051063</v>
      </c>
      <c r="I28" s="57">
        <f>VLOOKUP(E28,'[1]Llista Indicadors'!$B$6:$AA$1053,$CW$13,FALSE)</f>
        <v>301.20096588368119</v>
      </c>
      <c r="J28" s="57">
        <f>VLOOKUP(E28,'[1]Llista Indicadors'!$B$6:$AA$1053,$CX$13,FALSE)</f>
        <v>105.1120926548185</v>
      </c>
      <c r="K28" s="58">
        <f>VLOOKUP(E28,'[1]Llista Indicadors'!$B$6:$AA$1053,$CY$13,FALSE)</f>
        <v>150.80567841924071</v>
      </c>
      <c r="L28" s="59">
        <f>VLOOKUP(E28,'[1]Llista Indicadors'!$B$6:$AA$1053,$CZ$13,FALSE)</f>
        <v>217.83860802059101</v>
      </c>
      <c r="M28" s="42" t="str">
        <f t="shared" si="59"/>
        <v>P</v>
      </c>
      <c r="N28" s="42" t="str">
        <f t="shared" si="59"/>
        <v>B</v>
      </c>
      <c r="O28" s="42" t="str">
        <f>IF(L28="-","",IF(J28="-","",IF(L28=J28,"M",IF(L28&gt;J28,"P","B"))))</f>
        <v>P</v>
      </c>
      <c r="P28" s="60">
        <f>IF(L28="-","",IF(H28="-","",(L28-H28)/H28))</f>
        <v>-0.26862151896316661</v>
      </c>
      <c r="Q28" s="61">
        <f t="shared" ref="Q28:Q30" si="69">COUNTIF(M28:O28,"P")</f>
        <v>2</v>
      </c>
      <c r="R28" s="61">
        <f t="shared" ref="R28:R30" si="70">COUNTIF(M28:O28,"B")</f>
        <v>1</v>
      </c>
      <c r="S28" s="61">
        <f t="shared" ref="S28:S30" si="71">COUNTIF(M28:O28,"M")</f>
        <v>0</v>
      </c>
      <c r="T28" s="61" t="str">
        <f t="shared" si="60"/>
        <v/>
      </c>
      <c r="U28" s="119" t="str">
        <f t="shared" ref="U28:U30" si="72">IF(T28="P","é",IF(T28="B","ê",IF(P28="","",IF(M28=N28,IF(N28=O28,IF(O28="P","é","ê"),IF(P28&lt;0.05,IF(P28&gt;-0.05,"è",""),"")),IF(P28&lt;0.05,IF(P28&gt;-0.05,"è",""),"")))))</f>
        <v/>
      </c>
      <c r="V28" s="120"/>
      <c r="W28" s="109">
        <v>45</v>
      </c>
      <c r="X28" s="54">
        <f>VLOOKUP(W28,'[1]Llista Indicadors'!$B$6:$BA$1053,30,FALSE)</f>
        <v>91047</v>
      </c>
      <c r="Y28" s="72" t="str">
        <f>VLOOKUP(W28,'[1]Llista Indicadors'!$B$6:$AA$1053,$CU$13,FALSE)</f>
        <v>Assistents totals als Espais escènics per cada 100 habitants</v>
      </c>
      <c r="Z28" s="56">
        <f>VLOOKUP(W28,'[1]Llista Indicadors'!$B$6:$AA$1053,$CV$13,FALSE)</f>
        <v>31.516832992895282</v>
      </c>
      <c r="AA28" s="57">
        <f>VLOOKUP(W28,'[1]Llista Indicadors'!$B$6:$AA$1053,$CW$13,FALSE)</f>
        <v>35.150357116422512</v>
      </c>
      <c r="AB28" s="57">
        <f>VLOOKUP(W28,'[1]Llista Indicadors'!$B$6:$AA$1053,$CX$13,FALSE)</f>
        <v>12.245039331666559</v>
      </c>
      <c r="AC28" s="58">
        <f>VLOOKUP(W28,'[1]Llista Indicadors'!$B$6:$AA$1053,$CY$13,FALSE)</f>
        <v>16.744441622381991</v>
      </c>
      <c r="AD28" s="59">
        <f>VLOOKUP(W28,'[1]Llista Indicadors'!$B$6:$AA$1053,$CZ$13,FALSE)</f>
        <v>26.156347608188842</v>
      </c>
      <c r="AE28" s="42" t="str">
        <f>IF(Z28="-","",IF(AA28=Z28,"M",IF(AA28&gt;Z28,"P","B")))</f>
        <v>P</v>
      </c>
      <c r="AF28" s="42" t="str">
        <f>IF(AA28="-","",IF(AB28=AA28,"M",IF(AB28&gt;AA28,"P","B")))</f>
        <v>B</v>
      </c>
      <c r="AG28" s="42" t="str">
        <f>IF(AD28="-","",IF(AB28="-","",IF(AD28=AB28,"M",IF(AD28&gt;AB28,"P","B"))))</f>
        <v>P</v>
      </c>
      <c r="AH28" s="60">
        <f>IF(AD28="-","",IF(Z28="-","",(AD28-Z28)/Z28))</f>
        <v>-0.17008324998627983</v>
      </c>
      <c r="AI28" s="61">
        <f>COUNTIF(AE28:AG28,"P")</f>
        <v>2</v>
      </c>
      <c r="AJ28" s="61">
        <f>COUNTIF(AE28:AG28,"B")</f>
        <v>1</v>
      </c>
      <c r="AK28" s="61">
        <f>COUNTIF(AE28:AG28,"M")</f>
        <v>0</v>
      </c>
      <c r="AL28" s="61" t="str">
        <f>IF(AI28&gt;0,IF(AJ28=0,"P",""),IF(AJ28&gt;0,IF(AI28=0,"B",""),""))</f>
        <v/>
      </c>
      <c r="AM28" s="119" t="str">
        <f>IF(AL28="P","é",IF(AL28="B","ê",IF(AH28="","",IF(AE28=AF28,IF(AF28=AG28,IF(AG28="P","é","ê"),IF(AH28&lt;0.05,IF(AH28&gt;-0.05,"è",""),"")),IF(AH28&lt;0.05,IF(AH28&gt;-0.05,"è",""),"")))))</f>
        <v/>
      </c>
      <c r="AN28" s="120"/>
      <c r="AO28" s="109">
        <v>49</v>
      </c>
      <c r="AP28" s="54">
        <f>VLOOKUP(AO28,'[1]Llista Indicadors'!$B$6:$BA$1053,30,FALSE)</f>
        <v>93890</v>
      </c>
      <c r="AQ28" s="73" t="str">
        <f>VLOOKUP(AO28,'[1]Llista Indicadors'!$B$6:$AA$1053,$CU$13,FALSE)</f>
        <v>Nombre de visualitzacions de les activitats NO presencials del Museus per cada 100 habitants</v>
      </c>
      <c r="AR28" s="56" t="str">
        <f>VLOOKUP(AO28,'[1]Llista Indicadors'!$B$6:$AA$1053,$CV$13,FALSE)</f>
        <v>-</v>
      </c>
      <c r="AS28" s="57" t="str">
        <f>VLOOKUP(AO28,'[1]Llista Indicadors'!$B$6:$AA$1053,$CW$13,FALSE)</f>
        <v>-</v>
      </c>
      <c r="AT28" s="57">
        <f>VLOOKUP(AO28,'[1]Llista Indicadors'!$B$6:$AA$1053,$CX$13,FALSE)</f>
        <v>2.5784888520800631</v>
      </c>
      <c r="AU28" s="58">
        <f>VLOOKUP(AO28,'[1]Llista Indicadors'!$B$6:$AA$1053,$CY$13,FALSE)</f>
        <v>2.8120620825487941</v>
      </c>
      <c r="AV28" s="66">
        <f>VLOOKUP(AO28,'[1]Llista Indicadors'!$B$6:$AA$1053,$CZ$13,FALSE)</f>
        <v>6.1741992872480864</v>
      </c>
      <c r="AW28" s="42" t="str">
        <f>IF(AR28="-","",IF(AS28=AR28,"M",IF(AS28&gt;AR28,"P","B")))</f>
        <v/>
      </c>
      <c r="AX28" s="42" t="str">
        <f>IF(AS28="-","",IF(AT28=AS28,"M",IF(AT28&gt;AS28,"P","B")))</f>
        <v/>
      </c>
      <c r="AY28" s="42" t="str">
        <f>IF(AV28="-","",IF(AT28="-","",IF(AV28=AT28,"M",IF(AV28&gt;AT28,"P","B"))))</f>
        <v>P</v>
      </c>
      <c r="AZ28" s="60" t="str">
        <f>IF(AV28="-","",IF(AR28="-","",(AV28-AR28)/AR28))</f>
        <v/>
      </c>
      <c r="BA28" s="61">
        <f>COUNTIF(AW28:AY28,"P")</f>
        <v>1</v>
      </c>
      <c r="BB28" s="61">
        <f>COUNTIF(AW28:AY28,"B")</f>
        <v>0</v>
      </c>
      <c r="BC28" s="61">
        <f>COUNTIF(AW28:AY28,"M")</f>
        <v>0</v>
      </c>
      <c r="BD28" s="61" t="str">
        <f>IF(BA28&gt;0,IF(BB28=0,"P",""),IF(BB28&gt;0,IF(BA28=0,"B",""),""))</f>
        <v>P</v>
      </c>
      <c r="BE28" s="119" t="str">
        <f>IF(BD28="P","é",IF(BD28="B","ê",IF(AZ28="","",IF(AW28=AX28,IF(AX28=AY28,IF(AY28="P","é","ê"),IF(AZ28&lt;0.05,IF(AZ28&gt;-0.05,"è",""),"")),IF(AZ28&lt;0.05,IF(AZ28&gt;-0.05,"è",""),"")))))</f>
        <v>é</v>
      </c>
      <c r="BF28" s="121"/>
      <c r="BG28" s="109">
        <v>53</v>
      </c>
      <c r="BH28" s="54">
        <f>VLOOKUP(BG28,'[1]Llista Indicadors'!$B$6:$BA$1053,30,FALSE)</f>
        <v>91072</v>
      </c>
      <c r="BI28" s="72" t="str">
        <f>VLOOKUP(BG28,'[1]Llista Indicadors'!$B$6:$AA$1053,$CU$13,FALSE)</f>
        <v>% de població en edat escolar que ha participat en visites escolars als Museus</v>
      </c>
      <c r="BJ28" s="56">
        <f>VLOOKUP(BG28,'[1]Llista Indicadors'!$B$6:$AA$1053,$CV$13,FALSE)</f>
        <v>42.410870659285358</v>
      </c>
      <c r="BK28" s="57">
        <f>VLOOKUP(BG28,'[1]Llista Indicadors'!$B$6:$AA$1053,$CW$13,FALSE)</f>
        <v>44.794313774194173</v>
      </c>
      <c r="BL28" s="57">
        <f>VLOOKUP(BG28,'[1]Llista Indicadors'!$B$6:$AA$1053,$CX$13,FALSE)</f>
        <v>16.113601677120219</v>
      </c>
      <c r="BM28" s="58">
        <f>VLOOKUP(BG28,'[1]Llista Indicadors'!$B$6:$AA$1053,$CY$13,FALSE)</f>
        <v>28.96651836920427</v>
      </c>
      <c r="BN28" s="59">
        <f>VLOOKUP(BG28,'[1]Llista Indicadors'!$B$6:$AA$1053,$CZ$13,FALSE)</f>
        <v>42.129710330684439</v>
      </c>
      <c r="BO28" s="42" t="str">
        <f>IF(BJ28="-","",IF(BK28=BJ28,"M",IF(BK28&gt;BJ28,"P","B")))</f>
        <v>P</v>
      </c>
      <c r="BP28" s="42" t="str">
        <f>IF(BK28="-","",IF(BL28=BK28,"M",IF(BL28&gt;BK28,"P","B")))</f>
        <v>B</v>
      </c>
      <c r="BQ28" s="42" t="str">
        <f>IF(BN28="-","",IF(BL28="-","",IF(BN28=BL28,"M",IF(BN28&gt;BL28,"P","B"))))</f>
        <v>P</v>
      </c>
      <c r="BR28" s="60">
        <f>IF(BN28="-","",IF(BJ28="-","",(BN28-BJ28)/BJ28))</f>
        <v>-6.6294401465998212E-3</v>
      </c>
      <c r="BS28" s="61">
        <f>COUNTIF(BO28:BQ28,"P")</f>
        <v>2</v>
      </c>
      <c r="BT28" s="61">
        <f>COUNTIF(BO28:BQ28,"B")</f>
        <v>1</v>
      </c>
      <c r="BU28" s="61">
        <f>COUNTIF(BO28:BQ28,"M")</f>
        <v>0</v>
      </c>
      <c r="BV28" s="61" t="str">
        <f>IF(BS28&gt;0,IF(BT28=0,"P",""),IF(BT28&gt;0,IF(BS28=0,"B",""),""))</f>
        <v/>
      </c>
      <c r="BW28" s="119" t="str">
        <f>IF(BV28="P","é",IF(BV28="B","ê",IF(BR28="","",IF(BO28=BP28,IF(BP28=BQ28,IF(BQ28="P","é","ê"),IF(BR28&lt;0.05,IF(BR28&gt;-0.05,"è",""),"")),IF(BR28&lt;0.05,IF(BR28&gt;-0.05,"è",""),"")))))</f>
        <v>è</v>
      </c>
      <c r="BX28" s="121"/>
      <c r="BY28" s="109">
        <v>57</v>
      </c>
      <c r="BZ28" s="54">
        <f>VLOOKUP(BY28,'[1]Llista Indicadors'!$B$6:$BA$1053,30,FALSE)</f>
        <v>86316</v>
      </c>
      <c r="CA28" s="72" t="str">
        <f>VLOOKUP(BY28,'[1]Llista Indicadors'!$B$6:$AA$1053,$CU$13,FALSE)</f>
        <v>Nombre de perfils actius a les xarxes socials per cada 10.000 habitants</v>
      </c>
      <c r="CB28" s="56">
        <f>VLOOKUP(BY28,'[1]Llista Indicadors'!$B$6:$AA$1053,$CV$13,FALSE)</f>
        <v>2.5088991397705231</v>
      </c>
      <c r="CC28" s="57">
        <f>VLOOKUP(BY28,'[1]Llista Indicadors'!$B$6:$AA$1053,$CW$13,FALSE)</f>
        <v>2.9286334984788631</v>
      </c>
      <c r="CD28" s="57">
        <f>VLOOKUP(BY28,'[1]Llista Indicadors'!$B$6:$AA$1053,$CX$13,FALSE)</f>
        <v>2.7550877916902019</v>
      </c>
      <c r="CE28" s="58">
        <f>VLOOKUP(BY28,'[1]Llista Indicadors'!$B$6:$AA$1053,$CY$13,FALSE)</f>
        <v>3.0625753294738298</v>
      </c>
      <c r="CF28" s="59">
        <f>VLOOKUP(BY28,'[1]Llista Indicadors'!$B$6:$AA$1053,$CZ$13,FALSE)</f>
        <v>2.6816546990095591</v>
      </c>
      <c r="CG28" s="42" t="str">
        <f t="shared" ref="CG28:CG29" si="73">IF(CB28="-","",IF(CC28=CB28,"M",IF(CC28&gt;CB28,"P","B")))</f>
        <v>P</v>
      </c>
      <c r="CH28" s="42" t="str">
        <f t="shared" si="67"/>
        <v>B</v>
      </c>
      <c r="CI28" s="42" t="str">
        <f t="shared" ref="CI28:CI29" si="74">IF(CF28="-","",IF(CD28="-","",IF(CF28=CD28,"M",IF(CF28&gt;CD28,"P","B"))))</f>
        <v>B</v>
      </c>
      <c r="CJ28" s="60">
        <f t="shared" ref="CJ28:CJ29" si="75">IF(CF28="-","",IF(CB28="-","",(CF28-CB28)/CB28))</f>
        <v>6.8857116055624723E-2</v>
      </c>
      <c r="CK28" s="61">
        <f t="shared" ref="CK28:CK29" si="76">COUNTIF(CG28:CI28,"P")</f>
        <v>1</v>
      </c>
      <c r="CL28" s="61">
        <f t="shared" ref="CL28:CL29" si="77">COUNTIF(CG28:CI28,"B")</f>
        <v>2</v>
      </c>
      <c r="CM28" s="61">
        <f t="shared" ref="CM28:CM29" si="78">COUNTIF(CG28:CI28,"M")</f>
        <v>0</v>
      </c>
      <c r="CN28" s="61" t="str">
        <f t="shared" si="68"/>
        <v/>
      </c>
      <c r="CO28" s="119" t="str">
        <f t="shared" ref="CO28:CO29" si="79">IF(CN28="P","é",IF(CN28="B","ê",IF(CJ28="","",IF(CG28=CH28,IF(CH28=CI28,IF(CI28="P","é","ê"),IF(CJ28&lt;0.05,IF(CJ28&gt;-0.05,"è",""),"")),IF(CJ28&lt;0.05,IF(CJ28&gt;-0.05,"è",""),"")))))</f>
        <v/>
      </c>
      <c r="CP28" s="117"/>
      <c r="CQ28" s="33"/>
    </row>
    <row r="29" spans="2:100" ht="84" customHeight="1" thickBot="1" x14ac:dyDescent="0.35">
      <c r="B29" s="106"/>
      <c r="C29" s="107"/>
      <c r="D29" s="118"/>
      <c r="E29" s="109">
        <v>42</v>
      </c>
      <c r="F29" s="54">
        <f>VLOOKUP(E29,'[1]Llista Indicadors'!$B$6:$BA$1053,30,FALSE)</f>
        <v>91032</v>
      </c>
      <c r="G29" s="55" t="str">
        <f>VLOOKUP(E29,'[1]Llista Indicadors'!$B$6:$AA$1053,$CU$13,FALSE)</f>
        <v>Usos dels CCP del municipi per cada 100 habitants</v>
      </c>
      <c r="H29" s="56">
        <f>VLOOKUP(E29,'[1]Llista Indicadors'!$B$6:$AA$1053,$CV$13,FALSE)</f>
        <v>115.7795737545916</v>
      </c>
      <c r="I29" s="57">
        <f>VLOOKUP(E29,'[1]Llista Indicadors'!$B$6:$AA$1053,$CW$13,FALSE)</f>
        <v>92.652446087304071</v>
      </c>
      <c r="J29" s="57">
        <f>VLOOKUP(E29,'[1]Llista Indicadors'!$B$6:$AA$1053,$CX$13,FALSE)</f>
        <v>29.778874907081651</v>
      </c>
      <c r="K29" s="58">
        <f>VLOOKUP(E29,'[1]Llista Indicadors'!$B$6:$AA$1053,$CY$13,FALSE)</f>
        <v>41.175909378377924</v>
      </c>
      <c r="L29" s="59">
        <f>VLOOKUP(E29,'[1]Llista Indicadors'!$B$6:$AA$1053,$CZ$13,FALSE)</f>
        <v>83.635192645378012</v>
      </c>
      <c r="M29" s="42" t="str">
        <f t="shared" si="59"/>
        <v>B</v>
      </c>
      <c r="N29" s="42" t="str">
        <f t="shared" si="59"/>
        <v>B</v>
      </c>
      <c r="O29" s="42" t="str">
        <f>IF(L29="-","",IF(J29="-","",IF(L29=J29,"M",IF(L29&gt;J29,"P","B"))))</f>
        <v>P</v>
      </c>
      <c r="P29" s="60">
        <f>IF(L29="-","",IF(H29="-","",(L29-H29)/H29))</f>
        <v>-0.27763430168906456</v>
      </c>
      <c r="Q29" s="61">
        <f t="shared" si="69"/>
        <v>1</v>
      </c>
      <c r="R29" s="61">
        <f t="shared" si="70"/>
        <v>2</v>
      </c>
      <c r="S29" s="61">
        <f t="shared" si="71"/>
        <v>0</v>
      </c>
      <c r="T29" s="61" t="str">
        <f t="shared" si="60"/>
        <v/>
      </c>
      <c r="U29" s="119" t="str">
        <f t="shared" si="72"/>
        <v/>
      </c>
      <c r="V29" s="120"/>
      <c r="W29" s="109">
        <v>46</v>
      </c>
      <c r="X29" s="54">
        <f>VLOOKUP(W29,'[1]Llista Indicadors'!$B$6:$BA$1053,30,FALSE)</f>
        <v>91052</v>
      </c>
      <c r="Y29" s="72" t="str">
        <f>VLOOKUP(W29,'[1]Llista Indicadors'!$B$6:$AA$1053,$CU$13,FALSE)</f>
        <v>Visites presencials als Centres d'art per cada 100 habitants</v>
      </c>
      <c r="Z29" s="56">
        <f>VLOOKUP(W29,'[1]Llista Indicadors'!$B$6:$AA$1053,$CV$13,FALSE)</f>
        <v>15.05921974862791</v>
      </c>
      <c r="AA29" s="57">
        <f>VLOOKUP(W29,'[1]Llista Indicadors'!$B$6:$AA$1053,$CW$13,FALSE)</f>
        <v>14.09228161321351</v>
      </c>
      <c r="AB29" s="57">
        <f>VLOOKUP(W29,'[1]Llista Indicadors'!$B$6:$AA$1053,$CX$13,FALSE)</f>
        <v>6.9224400121328378</v>
      </c>
      <c r="AC29" s="58">
        <f>VLOOKUP(W29,'[1]Llista Indicadors'!$B$6:$AA$1053,$CY$13,FALSE)</f>
        <v>11.03708930008615</v>
      </c>
      <c r="AD29" s="59">
        <f>VLOOKUP(W29,'[1]Llista Indicadors'!$B$6:$AA$1053,$CZ$13,FALSE)</f>
        <v>11.31771440196786</v>
      </c>
      <c r="AE29" s="42" t="str">
        <f>IF(Z29="-","",IF(AA29=Z29,"M",IF(AA29&gt;Z29,"P","B")))</f>
        <v>B</v>
      </c>
      <c r="AF29" s="42" t="str">
        <f>IF(AA29="-","",IF(AB29=AA29,"M",IF(AB29&gt;AA29,"P","B")))</f>
        <v>B</v>
      </c>
      <c r="AG29" s="42" t="str">
        <f>IF(AD29="-","",IF(AB29="-","",IF(AD29=AB29,"M",IF(AD29&gt;AB29,"P","B"))))</f>
        <v>P</v>
      </c>
      <c r="AH29" s="60">
        <f>IF(AD29="-","",IF(Z29="-","",(AD29-Z29)/Z29))</f>
        <v>-0.24845280227755157</v>
      </c>
      <c r="AI29" s="61">
        <f>COUNTIF(AE29:AG29,"P")</f>
        <v>1</v>
      </c>
      <c r="AJ29" s="61">
        <f>COUNTIF(AE29:AG29,"B")</f>
        <v>2</v>
      </c>
      <c r="AK29" s="61">
        <f>COUNTIF(AE29:AG29,"M")</f>
        <v>0</v>
      </c>
      <c r="AL29" s="61" t="str">
        <f>IF(AI29&gt;0,IF(AJ29=0,"P",""),IF(AJ29&gt;0,IF(AI29=0,"B",""),""))</f>
        <v/>
      </c>
      <c r="AM29" s="119" t="str">
        <f>IF(AL29="P","é",IF(AL29="B","ê",IF(AH29="","",IF(AE29=AF29,IF(AF29=AG29,IF(AG29="P","é","ê"),IF(AH29&lt;0.05,IF(AH29&gt;-0.05,"è",""),"")),IF(AH29&lt;0.05,IF(AH29&gt;-0.05,"è",""),"")))))</f>
        <v/>
      </c>
      <c r="AN29" s="120"/>
      <c r="AO29" s="109">
        <v>50</v>
      </c>
      <c r="AP29" s="54">
        <f>VLOOKUP(AO29,'[1]Llista Indicadors'!$B$6:$BA$1053,30,FALSE)</f>
        <v>93895</v>
      </c>
      <c r="AQ29" s="73" t="str">
        <f>VLOOKUP(AO29,'[1]Llista Indicadors'!$B$6:$AA$1053,$CU$13,FALSE)</f>
        <v>Nombre de visualitzacions de les funcions NO presencials de l'espai escènic per cada 100 habitants</v>
      </c>
      <c r="AR29" s="56" t="str">
        <f>VLOOKUP(AO29,'[1]Llista Indicadors'!$B$6:$AA$1053,$CV$13,FALSE)</f>
        <v>-</v>
      </c>
      <c r="AS29" s="57" t="str">
        <f>VLOOKUP(AO29,'[1]Llista Indicadors'!$B$6:$AA$1053,$CW$13,FALSE)</f>
        <v>-</v>
      </c>
      <c r="AT29" s="57">
        <f>VLOOKUP(AO29,'[1]Llista Indicadors'!$B$6:$AA$1053,$CX$13,FALSE)</f>
        <v>5.0023112927706128</v>
      </c>
      <c r="AU29" s="58">
        <f>VLOOKUP(AO29,'[1]Llista Indicadors'!$B$6:$AA$1053,$CY$13,FALSE)</f>
        <v>0.60064274236743442</v>
      </c>
      <c r="AV29" s="66">
        <f>VLOOKUP(AO29,'[1]Llista Indicadors'!$B$6:$AA$1053,$CZ$13,FALSE)</f>
        <v>9.1922828033839124E-2</v>
      </c>
      <c r="AW29" s="42" t="str">
        <f>IF(AR29="-","",IF(AS29=AR29,"M",IF(AS29&gt;AR29,"P","B")))</f>
        <v/>
      </c>
      <c r="AX29" s="42" t="str">
        <f>IF(AS29="-","",IF(AT29=AS29,"M",IF(AT29&gt;AS29,"P","B")))</f>
        <v/>
      </c>
      <c r="AY29" s="42" t="str">
        <f>IF(AV29="-","",IF(AT29="-","",IF(AV29=AT29,"M",IF(AV29&gt;AT29,"P","B"))))</f>
        <v>B</v>
      </c>
      <c r="AZ29" s="60" t="str">
        <f>IF(AV29="-","",IF(AR29="-","",(AV29-AR29)/AR29))</f>
        <v/>
      </c>
      <c r="BA29" s="61">
        <f>COUNTIF(AW29:AY29,"P")</f>
        <v>0</v>
      </c>
      <c r="BB29" s="61">
        <f>COUNTIF(AW29:AY29,"B")</f>
        <v>1</v>
      </c>
      <c r="BC29" s="61">
        <f>COUNTIF(AW29:AY29,"M")</f>
        <v>0</v>
      </c>
      <c r="BD29" s="61" t="str">
        <f>IF(BA29&gt;0,IF(BB29=0,"P",""),IF(BB29&gt;0,IF(BA29=0,"B",""),""))</f>
        <v>B</v>
      </c>
      <c r="BE29" s="119" t="str">
        <f>IF(BD29="P","é",IF(BD29="B","ê",IF(AZ29="","",IF(AW29=AX29,IF(AX29=AY29,IF(AY29="P","é","ê"),IF(AZ29&lt;0.05,IF(AZ29&gt;-0.05,"è",""),"")),IF(AZ29&lt;0.05,IF(AZ29&gt;-0.05,"è",""),"")))))</f>
        <v>ê</v>
      </c>
      <c r="BF29" s="121"/>
      <c r="BG29" s="109">
        <v>54</v>
      </c>
      <c r="BH29" s="54">
        <f>VLOOKUP(BG29,'[1]Llista Indicadors'!$B$6:$BA$1053,30,FALSE)</f>
        <v>91077</v>
      </c>
      <c r="BI29" s="72" t="str">
        <f>VLOOKUP(BG29,'[1]Llista Indicadors'!$B$6:$AA$1053,$CU$13,FALSE)</f>
        <v>% de població en edat escolar assistents a funcions realitzades a l'Espai escènic per al públic escolar</v>
      </c>
      <c r="BJ29" s="56">
        <f>VLOOKUP(BG29,'[1]Llista Indicadors'!$B$6:$AA$1053,$CV$13,FALSE)</f>
        <v>57.8268932484347</v>
      </c>
      <c r="BK29" s="57">
        <f>VLOOKUP(BG29,'[1]Llista Indicadors'!$B$6:$AA$1053,$CW$13,FALSE)</f>
        <v>65.622384052533647</v>
      </c>
      <c r="BL29" s="57">
        <f>VLOOKUP(BG29,'[1]Llista Indicadors'!$B$6:$AA$1053,$CX$13,FALSE)</f>
        <v>18.134543078349459</v>
      </c>
      <c r="BM29" s="58">
        <f>VLOOKUP(BG29,'[1]Llista Indicadors'!$B$6:$AA$1053,$CY$13,FALSE)</f>
        <v>21.720262254136749</v>
      </c>
      <c r="BN29" s="59">
        <f>VLOOKUP(BG29,'[1]Llista Indicadors'!$B$6:$AA$1053,$CZ$13,FALSE)</f>
        <v>44.725601361226232</v>
      </c>
      <c r="BO29" s="42" t="str">
        <f>IF(BJ29="-","",IF(BK29=BJ29,"M",IF(BK29&gt;BJ29,"P","B")))</f>
        <v>P</v>
      </c>
      <c r="BP29" s="42" t="str">
        <f>IF(BK29="-","",IF(BL29=BK29,"M",IF(BL29&gt;BK29,"P","B")))</f>
        <v>B</v>
      </c>
      <c r="BQ29" s="42" t="str">
        <f>IF(BN29="-","",IF(BL29="-","",IF(BN29=BL29,"M",IF(BN29&gt;BL29,"P","B"))))</f>
        <v>P</v>
      </c>
      <c r="BR29" s="60">
        <f>IF(BN29="-","",IF(BJ29="-","",(BN29-BJ29)/BJ29))</f>
        <v>-0.22656053526726691</v>
      </c>
      <c r="BS29" s="61">
        <f>COUNTIF(BO29:BQ29,"P")</f>
        <v>2</v>
      </c>
      <c r="BT29" s="61">
        <f>COUNTIF(BO29:BQ29,"B")</f>
        <v>1</v>
      </c>
      <c r="BU29" s="61">
        <f>COUNTIF(BO29:BQ29,"M")</f>
        <v>0</v>
      </c>
      <c r="BV29" s="61" t="str">
        <f>IF(BS29&gt;0,IF(BT29=0,"P",""),IF(BT29&gt;0,IF(BS29=0,"B",""),""))</f>
        <v/>
      </c>
      <c r="BW29" s="119" t="str">
        <f>IF(BV29="P","é",IF(BV29="B","ê",IF(BR29="","",IF(BO29=BP29,IF(BP29=BQ29,IF(BQ29="P","é","ê"),IF(BR29&lt;0.05,IF(BR29&gt;-0.05,"è",""),"")),IF(BR29&lt;0.05,IF(BR29&gt;-0.05,"è",""),"")))))</f>
        <v/>
      </c>
      <c r="BX29" s="121"/>
      <c r="BY29" s="109">
        <v>58</v>
      </c>
      <c r="BZ29" s="54">
        <f>VLOOKUP(BY29,'[1]Llista Indicadors'!$B$6:$BA$1053,30,FALSE)</f>
        <v>86321</v>
      </c>
      <c r="CA29" s="72" t="str">
        <f>VLOOKUP(BY29,'[1]Llista Indicadors'!$B$6:$AA$1053,$CU$13,FALSE)</f>
        <v>Nombre total de seguidors a les xarxes socials per 1.000 habitants</v>
      </c>
      <c r="CB29" s="56">
        <f>VLOOKUP(BY29,'[1]Llista Indicadors'!$B$6:$AA$1053,$CV$13,FALSE)</f>
        <v>491.29262954986382</v>
      </c>
      <c r="CC29" s="57">
        <f>VLOOKUP(BY29,'[1]Llista Indicadors'!$B$6:$AA$1053,$CW$13,FALSE)</f>
        <v>538.22573432092736</v>
      </c>
      <c r="CD29" s="57">
        <f>VLOOKUP(BY29,'[1]Llista Indicadors'!$B$6:$AA$1053,$CX$13,FALSE)</f>
        <v>532.11564323751747</v>
      </c>
      <c r="CE29" s="58">
        <f>VLOOKUP(BY29,'[1]Llista Indicadors'!$B$6:$AA$1053,$CY$13,FALSE)</f>
        <v>658.15449492910909</v>
      </c>
      <c r="CF29" s="59">
        <f>VLOOKUP(BY29,'[1]Llista Indicadors'!$B$6:$AA$1053,$CZ$13,FALSE)</f>
        <v>728.51239843654469</v>
      </c>
      <c r="CG29" s="42" t="str">
        <f t="shared" si="73"/>
        <v>P</v>
      </c>
      <c r="CH29" s="42" t="str">
        <f t="shared" si="67"/>
        <v>B</v>
      </c>
      <c r="CI29" s="42" t="str">
        <f t="shared" si="74"/>
        <v>P</v>
      </c>
      <c r="CJ29" s="60">
        <f t="shared" si="75"/>
        <v>0.48284821431990199</v>
      </c>
      <c r="CK29" s="61">
        <f t="shared" si="76"/>
        <v>2</v>
      </c>
      <c r="CL29" s="61">
        <f t="shared" si="77"/>
        <v>1</v>
      </c>
      <c r="CM29" s="61">
        <f t="shared" si="78"/>
        <v>0</v>
      </c>
      <c r="CN29" s="61" t="str">
        <f t="shared" si="68"/>
        <v/>
      </c>
      <c r="CO29" s="119" t="str">
        <f t="shared" si="79"/>
        <v/>
      </c>
      <c r="CP29" s="117"/>
      <c r="CQ29" s="33"/>
    </row>
    <row r="30" spans="2:100" ht="84" customHeight="1" thickBot="1" x14ac:dyDescent="0.6">
      <c r="B30" s="106"/>
      <c r="C30" s="107"/>
      <c r="D30" s="118"/>
      <c r="E30" s="109">
        <v>43</v>
      </c>
      <c r="F30" s="54">
        <f>VLOOKUP(E30,'[1]Llista Indicadors'!$B$6:$BA$1053,30,FALSE)</f>
        <v>91037</v>
      </c>
      <c r="G30" s="55" t="str">
        <f>VLOOKUP(E30,'[1]Llista Indicadors'!$B$6:$AA$1053,$CU$13,FALSE)</f>
        <v>Visitants presencials als Museus per cada 100 habitants</v>
      </c>
      <c r="H30" s="56">
        <f>VLOOKUP(E30,'[1]Llista Indicadors'!$B$6:$AA$1053,$CV$13,FALSE)</f>
        <v>26.749915888684679</v>
      </c>
      <c r="I30" s="57">
        <f>VLOOKUP(E30,'[1]Llista Indicadors'!$B$6:$AA$1053,$CW$13,FALSE)</f>
        <v>26.285861489234769</v>
      </c>
      <c r="J30" s="57">
        <f>VLOOKUP(E30,'[1]Llista Indicadors'!$B$6:$AA$1053,$CX$13,FALSE)</f>
        <v>9.4486724719689619</v>
      </c>
      <c r="K30" s="58">
        <f>VLOOKUP(E30,'[1]Llista Indicadors'!$B$6:$AA$1053,$CY$13,FALSE)</f>
        <v>18.292389773779881</v>
      </c>
      <c r="L30" s="59">
        <f>VLOOKUP(E30,'[1]Llista Indicadors'!$B$6:$AA$1053,$CZ$13,FALSE)</f>
        <v>21.8755007210383</v>
      </c>
      <c r="M30" s="42" t="str">
        <f t="shared" si="59"/>
        <v>B</v>
      </c>
      <c r="N30" s="42" t="str">
        <f t="shared" si="59"/>
        <v>B</v>
      </c>
      <c r="O30" s="42" t="str">
        <f>IF(L30="-","",IF(J30="-","",IF(L30=J30,"M",IF(L30&gt;J30,"P","B"))))</f>
        <v>P</v>
      </c>
      <c r="P30" s="60">
        <f>IF(L30="-","",IF(H30="-","",(L30-H30)/H30))</f>
        <v>-0.18222170073096478</v>
      </c>
      <c r="Q30" s="61">
        <f t="shared" si="69"/>
        <v>1</v>
      </c>
      <c r="R30" s="61">
        <f t="shared" si="70"/>
        <v>2</v>
      </c>
      <c r="S30" s="61">
        <f t="shared" si="71"/>
        <v>0</v>
      </c>
      <c r="T30" s="61" t="str">
        <f t="shared" si="60"/>
        <v/>
      </c>
      <c r="U30" s="119" t="str">
        <f t="shared" si="72"/>
        <v/>
      </c>
      <c r="V30" s="120"/>
      <c r="W30" s="109">
        <v>47</v>
      </c>
      <c r="X30" s="54">
        <f>VLOOKUP(W30,'[1]Llista Indicadors'!$B$6:$BA$1053,30,FALSE)</f>
        <v>91057</v>
      </c>
      <c r="Y30" s="72" t="str">
        <f>VLOOKUP(W30,'[1]Llista Indicadors'!$B$6:$AA$1053,$CU$13,FALSE)</f>
        <v>Assistència als Festivals municipals per 100 habitants</v>
      </c>
      <c r="Z30" s="56">
        <f>VLOOKUP(W30,'[1]Llista Indicadors'!$B$6:$AA$1053,$CV$13,FALSE)</f>
        <v>25.32219715905627</v>
      </c>
      <c r="AA30" s="57">
        <f>VLOOKUP(W30,'[1]Llista Indicadors'!$B$6:$AA$1053,$CW$13,FALSE)</f>
        <v>28.295691622155239</v>
      </c>
      <c r="AB30" s="57">
        <f>VLOOKUP(W30,'[1]Llista Indicadors'!$B$6:$AA$1053,$CX$13,FALSE)</f>
        <v>10.26271761390049</v>
      </c>
      <c r="AC30" s="58">
        <f>VLOOKUP(W30,'[1]Llista Indicadors'!$B$6:$AA$1053,$CY$13,FALSE)</f>
        <v>14.210032034641459</v>
      </c>
      <c r="AD30" s="59">
        <f>VLOOKUP(W30,'[1]Llista Indicadors'!$B$6:$AA$1053,$CZ$13,FALSE)</f>
        <v>30.38023658898522</v>
      </c>
      <c r="AE30" s="42" t="str">
        <f t="shared" ref="AE30:AF30" si="80">IF(Z30="-","",IF(AA30=Z30,"M",IF(AA30&gt;Z30,"P","B")))</f>
        <v>P</v>
      </c>
      <c r="AF30" s="42" t="str">
        <f t="shared" si="80"/>
        <v>B</v>
      </c>
      <c r="AG30" s="42" t="str">
        <f t="shared" ref="AG30" si="81">IF(AD30="-","",IF(AB30="-","",IF(AD30=AB30,"M",IF(AD30&gt;AB30,"P","B"))))</f>
        <v>P</v>
      </c>
      <c r="AH30" s="60">
        <f t="shared" ref="AH30" si="82">IF(AD30="-","",IF(Z30="-","",(AD30-Z30)/Z30))</f>
        <v>0.19974725724461809</v>
      </c>
      <c r="AI30" s="61">
        <f t="shared" ref="AI30" si="83">COUNTIF(AE30:AG30,"P")</f>
        <v>2</v>
      </c>
      <c r="AJ30" s="61">
        <f t="shared" ref="AJ30" si="84">COUNTIF(AE30:AG30,"B")</f>
        <v>1</v>
      </c>
      <c r="AK30" s="61">
        <f t="shared" ref="AK30" si="85">COUNTIF(AE30:AG30,"M")</f>
        <v>0</v>
      </c>
      <c r="AL30" s="61" t="str">
        <f t="shared" ref="AL30" si="86">IF(AI30&gt;0,IF(AJ30=0,"P",""),IF(AJ30&gt;0,IF(AI30=0,"B",""),""))</f>
        <v/>
      </c>
      <c r="AM30" s="119" t="str">
        <f t="shared" ref="AM30" si="87">IF(AL30="P","é",IF(AL30="B","ê",IF(AH30="","",IF(AE30=AF30,IF(AF30=AG30,IF(AG30="P","é","ê"),IF(AH30&lt;0.05,IF(AH30&gt;-0.05,"è",""),"")),IF(AH30&lt;0.05,IF(AH30&gt;-0.05,"è",""),"")))))</f>
        <v/>
      </c>
      <c r="AN30" s="120"/>
      <c r="AO30" s="109">
        <v>51</v>
      </c>
      <c r="AP30" s="54">
        <f>VLOOKUP(AO30,'[1]Llista Indicadors'!$B$6:$BA$1053,30,FALSE)</f>
        <v>93900</v>
      </c>
      <c r="AQ30" s="73" t="str">
        <f>VLOOKUP(AO30,'[1]Llista Indicadors'!$B$6:$AA$1053,$CU$13,FALSE)</f>
        <v>Nombre d'usuaris NO presencials  a Festivals municipals per cada 100 habitants</v>
      </c>
      <c r="AR30" s="56" t="str">
        <f>VLOOKUP(AO30,'[1]Llista Indicadors'!$B$6:$AA$1053,$CV$13,FALSE)</f>
        <v>-</v>
      </c>
      <c r="AS30" s="57" t="str">
        <f>VLOOKUP(AO30,'[1]Llista Indicadors'!$B$6:$AA$1053,$CW$13,FALSE)</f>
        <v>-</v>
      </c>
      <c r="AT30" s="57">
        <f>VLOOKUP(AO30,'[1]Llista Indicadors'!$B$6:$AA$1053,$CX$13,FALSE)</f>
        <v>6.3012710069779967</v>
      </c>
      <c r="AU30" s="58">
        <f>VLOOKUP(AO30,'[1]Llista Indicadors'!$B$6:$AA$1053,$CY$13,FALSE)</f>
        <v>2.4910042438601931</v>
      </c>
      <c r="AV30" s="66">
        <f>VLOOKUP(AO30,'[1]Llista Indicadors'!$B$6:$AA$1053,$CZ$13,FALSE)</f>
        <v>0.21798369073137991</v>
      </c>
      <c r="AW30" s="42" t="str">
        <f t="shared" ref="AW30:AX30" si="88">IF(AR30="-","",IF(AS30=AR30,"M",IF(AS30&gt;AR30,"P","B")))</f>
        <v/>
      </c>
      <c r="AX30" s="42" t="str">
        <f t="shared" si="88"/>
        <v/>
      </c>
      <c r="AY30" s="42" t="str">
        <f t="shared" ref="AY30" si="89">IF(AV30="-","",IF(AT30="-","",IF(AV30=AT30,"M",IF(AV30&gt;AT30,"P","B"))))</f>
        <v>B</v>
      </c>
      <c r="AZ30" s="60" t="str">
        <f t="shared" ref="AZ30" si="90">IF(AV30="-","",IF(AR30="-","",(AV30-AR30)/AR30))</f>
        <v/>
      </c>
      <c r="BA30" s="61">
        <f t="shared" ref="BA30" si="91">COUNTIF(AW30:AY30,"P")</f>
        <v>0</v>
      </c>
      <c r="BB30" s="61">
        <f t="shared" ref="BB30" si="92">COUNTIF(AW30:AY30,"B")</f>
        <v>1</v>
      </c>
      <c r="BC30" s="61">
        <f t="shared" ref="BC30" si="93">COUNTIF(AW30:AY30,"M")</f>
        <v>0</v>
      </c>
      <c r="BD30" s="61" t="str">
        <f t="shared" ref="BD30" si="94">IF(BA30&gt;0,IF(BB30=0,"P",""),IF(BB30&gt;0,IF(BA30=0,"B",""),""))</f>
        <v>B</v>
      </c>
      <c r="BE30" s="119" t="str">
        <f t="shared" ref="BE30" si="95">IF(BD30="P","é",IF(BD30="B","ê",IF(AZ30="","",IF(AW30=AX30,IF(AX30=AY30,IF(AY30="P","é","ê"),IF(AZ30&lt;0.05,IF(AZ30&gt;-0.05,"è",""),"")),IF(AZ30&lt;0.05,IF(AZ30&gt;-0.05,"è",""),"")))))</f>
        <v>ê</v>
      </c>
      <c r="BF30" s="121"/>
      <c r="BG30" s="109">
        <v>55</v>
      </c>
      <c r="BH30" s="54">
        <f>VLOOKUP(BG30,'[1]Llista Indicadors'!$B$6:$BA$1053,30,FALSE)</f>
        <v>91082</v>
      </c>
      <c r="BI30" s="72" t="str">
        <f>VLOOKUP(BG30,'[1]Llista Indicadors'!$B$6:$AA$1053,$CU$13,FALSE)</f>
        <v>% de població en edat escolar que ha participat en visites escolars al Centre d'art</v>
      </c>
      <c r="BJ30" s="56">
        <f>VLOOKUP(BG30,'[1]Llista Indicadors'!$B$6:$AA$1053,$CV$13,FALSE)</f>
        <v>10.806699631528559</v>
      </c>
      <c r="BK30" s="57">
        <f>VLOOKUP(BG30,'[1]Llista Indicadors'!$B$6:$AA$1053,$CW$13,FALSE)</f>
        <v>8.086534843507561</v>
      </c>
      <c r="BL30" s="57">
        <f>VLOOKUP(BG30,'[1]Llista Indicadors'!$B$6:$AA$1053,$CX$13,FALSE)</f>
        <v>2.045551596044183</v>
      </c>
      <c r="BM30" s="58">
        <f>VLOOKUP(BG30,'[1]Llista Indicadors'!$B$6:$AA$1053,$CY$13,FALSE)</f>
        <v>6.7946830316452829</v>
      </c>
      <c r="BN30" s="59">
        <f>VLOOKUP(BG30,'[1]Llista Indicadors'!$B$6:$AA$1053,$CZ$13,FALSE)</f>
        <v>8.4019514516896709</v>
      </c>
      <c r="BO30" s="42" t="str">
        <f t="shared" ref="BO30:BP30" si="96">IF(BJ30="-","",IF(BK30=BJ30,"M",IF(BK30&gt;BJ30,"P","B")))</f>
        <v>B</v>
      </c>
      <c r="BP30" s="42" t="str">
        <f t="shared" si="96"/>
        <v>B</v>
      </c>
      <c r="BQ30" s="42" t="str">
        <f t="shared" ref="BQ30" si="97">IF(BN30="-","",IF(BL30="-","",IF(BN30=BL30,"M",IF(BN30&gt;BL30,"P","B"))))</f>
        <v>P</v>
      </c>
      <c r="BR30" s="60">
        <f t="shared" ref="BR30" si="98">IF(BN30="-","",IF(BJ30="-","",(BN30-BJ30)/BJ30))</f>
        <v>-0.2225238289054535</v>
      </c>
      <c r="BS30" s="61">
        <f t="shared" ref="BS30" si="99">COUNTIF(BO30:BQ30,"P")</f>
        <v>1</v>
      </c>
      <c r="BT30" s="61">
        <f t="shared" ref="BT30" si="100">COUNTIF(BO30:BQ30,"B")</f>
        <v>2</v>
      </c>
      <c r="BU30" s="61">
        <f t="shared" ref="BU30" si="101">COUNTIF(BO30:BQ30,"M")</f>
        <v>0</v>
      </c>
      <c r="BV30" s="61" t="str">
        <f t="shared" ref="BV30" si="102">IF(BS30&gt;0,IF(BT30=0,"P",""),IF(BT30&gt;0,IF(BS30=0,"B",""),""))</f>
        <v/>
      </c>
      <c r="BW30" s="119" t="str">
        <f t="shared" ref="BW30" si="103">IF(BV30="P","é",IF(BV30="B","ê",IF(BR30="","",IF(BO30=BP30,IF(BP30=BQ30,IF(BQ30="P","é","ê"),IF(BR30&lt;0.05,IF(BR30&gt;-0.05,"è",""),"")),IF(BR30&lt;0.05,IF(BR30&gt;-0.05,"è",""),"")))))</f>
        <v/>
      </c>
      <c r="BX30" s="121"/>
      <c r="BY30" s="122"/>
      <c r="BZ30" s="122"/>
      <c r="CA30" s="120"/>
      <c r="CB30" s="121"/>
      <c r="CC30" s="121"/>
      <c r="CD30" s="121"/>
      <c r="CE30" s="121"/>
      <c r="CF30" s="121"/>
      <c r="CG30" s="123"/>
      <c r="CH30" s="123"/>
      <c r="CI30" s="123"/>
      <c r="CJ30" s="123"/>
      <c r="CK30" s="123"/>
      <c r="CL30" s="123"/>
      <c r="CM30" s="123"/>
      <c r="CN30" s="123"/>
      <c r="CO30" s="124"/>
      <c r="CP30" s="117"/>
      <c r="CQ30" s="33"/>
    </row>
    <row r="31" spans="2:100" ht="84" customHeight="1" thickBot="1" x14ac:dyDescent="0.6">
      <c r="B31" s="106"/>
      <c r="C31" s="33"/>
      <c r="D31" s="125"/>
      <c r="E31" s="109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42"/>
      <c r="AX31" s="42"/>
      <c r="AY31" s="42"/>
      <c r="AZ31" s="60"/>
      <c r="BA31" s="61"/>
      <c r="BB31" s="61"/>
      <c r="BC31" s="61"/>
      <c r="BD31" s="61"/>
      <c r="BE31" s="119"/>
      <c r="BF31" s="121"/>
      <c r="BG31" s="122"/>
      <c r="BH31" s="122"/>
      <c r="BI31" s="120"/>
      <c r="BJ31" s="121"/>
      <c r="BK31" s="121"/>
      <c r="BL31" s="121"/>
      <c r="BM31" s="121"/>
      <c r="BN31" s="121"/>
      <c r="BO31" s="123"/>
      <c r="BP31" s="123"/>
      <c r="BQ31" s="123"/>
      <c r="BR31" s="123"/>
      <c r="BS31" s="123"/>
      <c r="BT31" s="123"/>
      <c r="BU31" s="123"/>
      <c r="BV31" s="123"/>
      <c r="BW31" s="124"/>
      <c r="BX31" s="116"/>
      <c r="BY31" s="116"/>
      <c r="BZ31" s="110" t="str">
        <f>VLOOKUP(BY32,'[1]Llista Indicadors'!$B$6:$AA$1053,$CT$13,FALSE)</f>
        <v>Difondre l'activitat cultural municipal a la premsa</v>
      </c>
      <c r="CA31" s="111"/>
      <c r="CB31" s="112">
        <f>$H$2</f>
        <v>2018</v>
      </c>
      <c r="CC31" s="112">
        <f>$I$2</f>
        <v>2019</v>
      </c>
      <c r="CD31" s="112">
        <f>$J$2</f>
        <v>2020</v>
      </c>
      <c r="CE31" s="113">
        <f>$K$2</f>
        <v>2021</v>
      </c>
      <c r="CF31" s="114">
        <f>$L$2</f>
        <v>2022</v>
      </c>
      <c r="CG31" s="42"/>
      <c r="CH31" s="42"/>
      <c r="CI31" s="42"/>
      <c r="CJ31" s="42"/>
      <c r="CK31" s="43" t="s">
        <v>0</v>
      </c>
      <c r="CL31" s="43" t="s">
        <v>1</v>
      </c>
      <c r="CM31" s="43" t="s">
        <v>2</v>
      </c>
      <c r="CN31" s="43" t="s">
        <v>3</v>
      </c>
      <c r="CO31" s="115"/>
      <c r="CP31" s="117"/>
      <c r="CQ31" s="33"/>
    </row>
    <row r="32" spans="2:100" ht="84" customHeight="1" thickBot="1" x14ac:dyDescent="0.6">
      <c r="B32" s="106"/>
      <c r="C32" s="33"/>
      <c r="D32" s="125"/>
      <c r="E32" s="109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42"/>
      <c r="AX32" s="42"/>
      <c r="AY32" s="42"/>
      <c r="AZ32" s="60"/>
      <c r="BA32" s="61"/>
      <c r="BB32" s="61"/>
      <c r="BC32" s="61"/>
      <c r="BD32" s="61"/>
      <c r="BE32" s="119"/>
      <c r="BF32" s="121"/>
      <c r="BG32" s="122"/>
      <c r="BH32" s="122"/>
      <c r="BI32" s="120"/>
      <c r="BJ32" s="121"/>
      <c r="BK32" s="121"/>
      <c r="BL32" s="121"/>
      <c r="BM32" s="121"/>
      <c r="BN32" s="121"/>
      <c r="BO32" s="123"/>
      <c r="BP32" s="123"/>
      <c r="BQ32" s="123"/>
      <c r="BR32" s="123"/>
      <c r="BS32" s="123"/>
      <c r="BT32" s="123"/>
      <c r="BU32" s="123"/>
      <c r="BV32" s="123"/>
      <c r="BW32" s="124"/>
      <c r="BX32" s="121"/>
      <c r="BY32" s="109">
        <v>59</v>
      </c>
      <c r="BZ32" s="54">
        <f>VLOOKUP(BY32,'[1]Llista Indicadors'!$B$6:$BA$1053,30,FALSE)</f>
        <v>86311</v>
      </c>
      <c r="CA32" s="126" t="str">
        <f>VLOOKUP(BY32,'[1]Llista Indicadors'!$B$6:$AA$1053,$CU$13,FALSE)</f>
        <v>Mitjana d'aparicions de l’àrea de cultura a la premsa comarcal (en paper o digital) per mes</v>
      </c>
      <c r="CB32" s="56">
        <f>VLOOKUP(BY32,'[1]Llista Indicadors'!$B$6:$AA$1053,$CV$13,FALSE)</f>
        <v>2.3849206349206349</v>
      </c>
      <c r="CC32" s="57" t="str">
        <f>VLOOKUP(BY32,'[1]Llista Indicadors'!$B$6:$AA$1053,$CW$13,FALSE)</f>
        <v>-</v>
      </c>
      <c r="CD32" s="57" t="str">
        <f>VLOOKUP(BY32,'[1]Llista Indicadors'!$B$6:$AA$1053,$CX$13,FALSE)</f>
        <v>-</v>
      </c>
      <c r="CE32" s="58" t="str">
        <f>VLOOKUP(BY32,'[1]Llista Indicadors'!$B$6:$AA$1053,$CY$13,FALSE)</f>
        <v>-</v>
      </c>
      <c r="CF32" s="59" t="str">
        <f>VLOOKUP(BY32,'[1]Llista Indicadors'!$B$6:$AA$1053,$CZ$13,FALSE)</f>
        <v>-</v>
      </c>
      <c r="CG32" s="42" t="str">
        <f>IF(CB32="-","",IF(CC32=CB32,"M",IF(CC32&gt;CB32,"P","B")))</f>
        <v>P</v>
      </c>
      <c r="CH32" s="42" t="str">
        <f t="shared" ref="CH32:CH34" si="104">IF(CC32="-","",IF(CD32=CC32,"M",IF(CD32&gt;CC32,"P","B")))</f>
        <v/>
      </c>
      <c r="CI32" s="42" t="str">
        <f>IF(CF32="-","",IF(CD32="-","",IF(CF32=CD32,"M",IF(CF32&gt;CD32,"P","B"))))</f>
        <v/>
      </c>
      <c r="CJ32" s="60" t="str">
        <f>IF(CF32="-","",IF(CB32="-","",(CF32-CB32)/CB32))</f>
        <v/>
      </c>
      <c r="CK32" s="61">
        <f>COUNTIF(CG32:CI32,"P")</f>
        <v>1</v>
      </c>
      <c r="CL32" s="61">
        <f>COUNTIF(CG32:CI32,"B")</f>
        <v>0</v>
      </c>
      <c r="CM32" s="61">
        <f>COUNTIF(CG32:CI32,"M")</f>
        <v>0</v>
      </c>
      <c r="CN32" s="61" t="str">
        <f t="shared" ref="CN32:CN34" si="105">IF(CK32&gt;0,IF(CL32=0,"P",""),IF(CL32&gt;0,IF(CK32=0,"B",""),""))</f>
        <v>P</v>
      </c>
      <c r="CO32" s="119" t="str">
        <f>IF(CN32="P","é",IF(CN32="B","ê",IF(CJ32="","",IF(CG32=CH32,IF(CH32=CI32,IF(CI32="P","é","ê"),IF(CJ32&lt;0.05,IF(CJ32&gt;-0.05,"è",""),"")),IF(CJ32&lt;0.05,IF(CJ32&gt;-0.05,"è",""),"")))))</f>
        <v>é</v>
      </c>
      <c r="CP32" s="117"/>
      <c r="CQ32" s="33"/>
    </row>
    <row r="33" spans="2:100" ht="84" customHeight="1" thickBot="1" x14ac:dyDescent="0.6">
      <c r="B33" s="106"/>
      <c r="C33" s="33"/>
      <c r="D33" s="125"/>
      <c r="E33" s="109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42"/>
      <c r="AX33" s="42"/>
      <c r="AY33" s="42"/>
      <c r="AZ33" s="60"/>
      <c r="BA33" s="61"/>
      <c r="BB33" s="61"/>
      <c r="BC33" s="61"/>
      <c r="BD33" s="61"/>
      <c r="BE33" s="119"/>
      <c r="BF33" s="121"/>
      <c r="BG33" s="122"/>
      <c r="BH33" s="122"/>
      <c r="BI33" s="120"/>
      <c r="BJ33" s="121"/>
      <c r="BK33" s="121"/>
      <c r="BL33" s="121"/>
      <c r="BM33" s="121"/>
      <c r="BN33" s="121"/>
      <c r="BO33" s="123"/>
      <c r="BP33" s="123"/>
      <c r="BQ33" s="123"/>
      <c r="BR33" s="123"/>
      <c r="BS33" s="123"/>
      <c r="BT33" s="123"/>
      <c r="BU33" s="123"/>
      <c r="BV33" s="123"/>
      <c r="BW33" s="124"/>
      <c r="BX33" s="121"/>
      <c r="BY33" s="109">
        <v>60</v>
      </c>
      <c r="BZ33" s="54">
        <f>VLOOKUP(BY33,'[1]Llista Indicadors'!$B$6:$BA$1053,30,FALSE)</f>
        <v>89299</v>
      </c>
      <c r="CA33" s="127" t="str">
        <f>VLOOKUP(BY33,'[1]Llista Indicadors'!$B$6:$AA$1053,$CU$13,FALSE)</f>
        <v>Nombre de Newsletters de l'àrea de cultura enviats durant l'any</v>
      </c>
      <c r="CB33" s="56">
        <f>VLOOKUP(BY33,'[1]Llista Indicadors'!$B$6:$AA$1053,$CV$13,FALSE)</f>
        <v>108.69230769230769</v>
      </c>
      <c r="CC33" s="57">
        <f>VLOOKUP(BY33,'[1]Llista Indicadors'!$B$6:$AA$1053,$CW$13,FALSE)</f>
        <v>52.277777777777779</v>
      </c>
      <c r="CD33" s="57">
        <f>VLOOKUP(BY33,'[1]Llista Indicadors'!$B$6:$AA$1053,$CX$13,FALSE)</f>
        <v>63.8</v>
      </c>
      <c r="CE33" s="58">
        <f>VLOOKUP(BY33,'[1]Llista Indicadors'!$B$6:$AA$1053,$CY$13,FALSE)</f>
        <v>79.523809523809518</v>
      </c>
      <c r="CF33" s="59">
        <f>VLOOKUP(BY33,'[1]Llista Indicadors'!$B$6:$AA$1053,$CZ$13,FALSE)</f>
        <v>64.862068965517238</v>
      </c>
      <c r="CG33" s="42" t="str">
        <f t="shared" ref="CG33:CG34" si="106">IF(CB33="-","",IF(CC33=CB33,"M",IF(CC33&gt;CB33,"P","B")))</f>
        <v>B</v>
      </c>
      <c r="CH33" s="42" t="str">
        <f t="shared" si="104"/>
        <v>P</v>
      </c>
      <c r="CI33" s="42" t="str">
        <f t="shared" ref="CI33:CI34" si="107">IF(CF33="-","",IF(CD33="-","",IF(CF33=CD33,"M",IF(CF33&gt;CD33,"P","B"))))</f>
        <v>P</v>
      </c>
      <c r="CJ33" s="60">
        <f t="shared" ref="CJ33:CJ34" si="108">IF(CF33="-","",IF(CB33="-","",(CF33-CB33)/CB33))</f>
        <v>-0.4032506039973644</v>
      </c>
      <c r="CK33" s="61">
        <f t="shared" ref="CK33:CK34" si="109">COUNTIF(CG33:CI33,"P")</f>
        <v>2</v>
      </c>
      <c r="CL33" s="61">
        <f t="shared" ref="CL33:CL34" si="110">COUNTIF(CG33:CI33,"B")</f>
        <v>1</v>
      </c>
      <c r="CM33" s="61">
        <f t="shared" ref="CM33:CM34" si="111">COUNTIF(CG33:CI33,"M")</f>
        <v>0</v>
      </c>
      <c r="CN33" s="61" t="str">
        <f t="shared" si="105"/>
        <v/>
      </c>
      <c r="CO33" s="119" t="str">
        <f t="shared" ref="CO33:CO34" si="112">IF(CN33="P","é",IF(CN33="B","ê",IF(CJ33="","",IF(CG33=CH33,IF(CH33=CI33,IF(CI33="P","é","ê"),IF(CJ33&lt;0.05,IF(CJ33&gt;-0.05,"è",""),"")),IF(CJ33&lt;0.05,IF(CJ33&gt;-0.05,"è",""),"")))))</f>
        <v/>
      </c>
      <c r="CP33" s="117"/>
      <c r="CQ33" s="33"/>
    </row>
    <row r="34" spans="2:100" ht="84" customHeight="1" thickBot="1" x14ac:dyDescent="0.6">
      <c r="B34" s="106"/>
      <c r="C34" s="33"/>
      <c r="D34" s="125"/>
      <c r="E34" s="109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42"/>
      <c r="AX34" s="42"/>
      <c r="AY34" s="42"/>
      <c r="AZ34" s="60"/>
      <c r="BA34" s="61"/>
      <c r="BB34" s="61"/>
      <c r="BC34" s="61"/>
      <c r="BD34" s="61"/>
      <c r="BE34" s="119"/>
      <c r="BF34" s="121"/>
      <c r="BG34" s="122"/>
      <c r="BH34" s="122"/>
      <c r="BI34" s="120"/>
      <c r="BJ34" s="121"/>
      <c r="BK34" s="121"/>
      <c r="BL34" s="121"/>
      <c r="BM34" s="121"/>
      <c r="BN34" s="121"/>
      <c r="BO34" s="123"/>
      <c r="BP34" s="123"/>
      <c r="BQ34" s="123"/>
      <c r="BR34" s="123"/>
      <c r="BS34" s="123"/>
      <c r="BT34" s="123"/>
      <c r="BU34" s="123"/>
      <c r="BV34" s="123"/>
      <c r="BW34" s="124"/>
      <c r="BX34" s="121"/>
      <c r="BY34" s="109">
        <v>61</v>
      </c>
      <c r="BZ34" s="54">
        <f>VLOOKUP(BY34,'[1]Llista Indicadors'!$B$6:$BA$1053,30,FALSE)</f>
        <v>89304</v>
      </c>
      <c r="CA34" s="72" t="str">
        <f>VLOOKUP(BY34,'[1]Llista Indicadors'!$B$6:$AA$1053,$CU$13,FALSE)</f>
        <v>Nombre de suscriptors a les newsletters de l'àrea de cultura per 1.000 habitants</v>
      </c>
      <c r="CB34" s="56">
        <f>VLOOKUP(BY34,'[1]Llista Indicadors'!$B$6:$AA$1053,$CV$13,FALSE)</f>
        <v>102.913236902188</v>
      </c>
      <c r="CC34" s="57">
        <f>VLOOKUP(BY34,'[1]Llista Indicadors'!$B$6:$AA$1053,$CW$13,FALSE)</f>
        <v>118.3925958003673</v>
      </c>
      <c r="CD34" s="57">
        <f>VLOOKUP(BY34,'[1]Llista Indicadors'!$B$6:$AA$1053,$CX$13,FALSE)</f>
        <v>100.27541895002921</v>
      </c>
      <c r="CE34" s="58">
        <f>VLOOKUP(BY34,'[1]Llista Indicadors'!$B$6:$AA$1053,$CY$13,FALSE)</f>
        <v>118.7260641222064</v>
      </c>
      <c r="CF34" s="59">
        <f>VLOOKUP(BY34,'[1]Llista Indicadors'!$B$6:$AA$1053,$CZ$13,FALSE)</f>
        <v>111.688713915926</v>
      </c>
      <c r="CG34" s="42" t="str">
        <f t="shared" si="106"/>
        <v>P</v>
      </c>
      <c r="CH34" s="42" t="str">
        <f t="shared" si="104"/>
        <v>B</v>
      </c>
      <c r="CI34" s="42" t="str">
        <f t="shared" si="107"/>
        <v>P</v>
      </c>
      <c r="CJ34" s="60">
        <f t="shared" si="108"/>
        <v>8.5270634545082755E-2</v>
      </c>
      <c r="CK34" s="61">
        <f t="shared" si="109"/>
        <v>2</v>
      </c>
      <c r="CL34" s="61">
        <f t="shared" si="110"/>
        <v>1</v>
      </c>
      <c r="CM34" s="61">
        <f t="shared" si="111"/>
        <v>0</v>
      </c>
      <c r="CN34" s="61" t="str">
        <f t="shared" si="105"/>
        <v/>
      </c>
      <c r="CO34" s="119" t="str">
        <f t="shared" si="112"/>
        <v/>
      </c>
      <c r="CP34" s="117"/>
      <c r="CQ34" s="33"/>
    </row>
    <row r="35" spans="2:100" ht="15.75" customHeight="1" thickBot="1" x14ac:dyDescent="0.6">
      <c r="B35" s="128"/>
      <c r="D35" s="129"/>
      <c r="E35" s="130"/>
      <c r="F35" s="130"/>
      <c r="G35" s="131"/>
      <c r="H35" s="132"/>
      <c r="I35" s="132"/>
      <c r="J35" s="132"/>
      <c r="K35" s="132"/>
      <c r="L35" s="132"/>
      <c r="M35" s="133"/>
      <c r="N35" s="133"/>
      <c r="O35" s="133"/>
      <c r="P35" s="133"/>
      <c r="Q35" s="133"/>
      <c r="R35" s="133"/>
      <c r="S35" s="133"/>
      <c r="T35" s="133"/>
      <c r="U35" s="134"/>
      <c r="V35" s="131"/>
      <c r="W35" s="130"/>
      <c r="X35" s="130"/>
      <c r="Y35" s="131"/>
      <c r="Z35" s="132"/>
      <c r="AA35" s="132"/>
      <c r="AB35" s="132"/>
      <c r="AC35" s="132"/>
      <c r="AD35" s="132"/>
      <c r="AE35" s="133"/>
      <c r="AF35" s="133"/>
      <c r="AG35" s="133"/>
      <c r="AH35" s="133"/>
      <c r="AI35" s="133"/>
      <c r="AJ35" s="133"/>
      <c r="AK35" s="133"/>
      <c r="AL35" s="133"/>
      <c r="AM35" s="135"/>
      <c r="AN35" s="132"/>
      <c r="AO35" s="130"/>
      <c r="AP35" s="130"/>
      <c r="AQ35" s="131"/>
      <c r="AR35" s="132"/>
      <c r="AS35" s="132"/>
      <c r="AT35" s="132"/>
      <c r="AU35" s="132"/>
      <c r="AV35" s="132"/>
      <c r="AW35" s="133"/>
      <c r="AX35" s="133"/>
      <c r="AY35" s="133"/>
      <c r="AZ35" s="133"/>
      <c r="BA35" s="133"/>
      <c r="BB35" s="133"/>
      <c r="BC35" s="133"/>
      <c r="BD35" s="133"/>
      <c r="BE35" s="134"/>
      <c r="BF35" s="132"/>
      <c r="BG35" s="130"/>
      <c r="BH35" s="130"/>
      <c r="BI35" s="131"/>
      <c r="BJ35" s="132"/>
      <c r="BK35" s="132"/>
      <c r="BL35" s="132"/>
      <c r="BM35" s="132"/>
      <c r="BN35" s="132"/>
      <c r="BO35" s="133"/>
      <c r="BP35" s="133"/>
      <c r="BQ35" s="133"/>
      <c r="BR35" s="133"/>
      <c r="BS35" s="133"/>
      <c r="BT35" s="133"/>
      <c r="BU35" s="133"/>
      <c r="BV35" s="133"/>
      <c r="BW35" s="134"/>
      <c r="BX35" s="132"/>
      <c r="BY35" s="130"/>
      <c r="BZ35" s="130"/>
      <c r="CA35" s="131"/>
      <c r="CB35" s="132"/>
      <c r="CC35" s="132"/>
      <c r="CD35" s="132"/>
      <c r="CE35" s="132"/>
      <c r="CF35" s="132"/>
      <c r="CG35" s="133"/>
      <c r="CH35" s="133"/>
      <c r="CI35" s="133"/>
      <c r="CJ35" s="133"/>
      <c r="CK35" s="133"/>
      <c r="CL35" s="133"/>
      <c r="CM35" s="133"/>
      <c r="CN35" s="133"/>
      <c r="CO35" s="134"/>
      <c r="CP35" s="136"/>
      <c r="CQ35" s="33"/>
    </row>
    <row r="36" spans="2:100" ht="13.15" customHeight="1" thickBot="1" x14ac:dyDescent="0.6">
      <c r="B36" s="88"/>
      <c r="C36" s="33"/>
      <c r="D36" s="33"/>
      <c r="E36" s="89"/>
      <c r="F36" s="89"/>
      <c r="G36" s="90"/>
      <c r="H36" s="33"/>
      <c r="I36" s="33"/>
      <c r="J36" s="33"/>
      <c r="K36" s="33"/>
      <c r="L36" s="33"/>
      <c r="M36" s="91"/>
      <c r="N36" s="91"/>
      <c r="O36" s="91"/>
      <c r="P36" s="91"/>
      <c r="Q36" s="91"/>
      <c r="R36" s="91"/>
      <c r="S36" s="91"/>
      <c r="T36" s="91"/>
      <c r="U36" s="92"/>
      <c r="Y36" s="90"/>
      <c r="Z36" s="33"/>
      <c r="AA36" s="33"/>
      <c r="AB36" s="33"/>
      <c r="AC36" s="33"/>
      <c r="AD36" s="33"/>
      <c r="AQ36" s="90"/>
      <c r="AR36" s="33"/>
      <c r="AS36" s="33"/>
      <c r="AT36" s="33"/>
      <c r="AU36" s="33"/>
      <c r="AV36" s="33"/>
      <c r="BI36" s="90"/>
      <c r="BJ36" s="33"/>
      <c r="BK36" s="33"/>
      <c r="BL36" s="33"/>
      <c r="BM36" s="33"/>
      <c r="BN36" s="33"/>
      <c r="CA36" s="90"/>
      <c r="CB36" s="33"/>
      <c r="CC36" s="33"/>
      <c r="CD36" s="33"/>
      <c r="CE36" s="33"/>
      <c r="CF36" s="33"/>
      <c r="CR36" s="33"/>
      <c r="CS36" s="33"/>
      <c r="CT36" s="33"/>
      <c r="CU36" s="33"/>
      <c r="CV36" s="33"/>
    </row>
    <row r="37" spans="2:100" ht="24" thickBot="1" x14ac:dyDescent="0.6">
      <c r="B37" s="137" t="str">
        <f>DG13</f>
        <v>VALORS ORGANITZATIUS</v>
      </c>
      <c r="D37" s="138"/>
      <c r="E37" s="139"/>
      <c r="F37" s="139"/>
      <c r="G37" s="140"/>
      <c r="H37" s="141"/>
      <c r="I37" s="141"/>
      <c r="J37" s="141"/>
      <c r="K37" s="141"/>
      <c r="L37" s="141"/>
      <c r="M37" s="142"/>
      <c r="N37" s="142"/>
      <c r="O37" s="142"/>
      <c r="P37" s="142"/>
      <c r="Q37" s="142"/>
      <c r="R37" s="142"/>
      <c r="S37" s="142"/>
      <c r="T37" s="142"/>
      <c r="U37" s="143"/>
      <c r="V37" s="140"/>
      <c r="W37" s="139"/>
      <c r="X37" s="139"/>
      <c r="Y37" s="140"/>
      <c r="Z37" s="141"/>
      <c r="AA37" s="141"/>
      <c r="AB37" s="141"/>
      <c r="AC37" s="141"/>
      <c r="AD37" s="141"/>
      <c r="AE37" s="142"/>
      <c r="AF37" s="142"/>
      <c r="AG37" s="142"/>
      <c r="AH37" s="142"/>
      <c r="AI37" s="142"/>
      <c r="AJ37" s="142"/>
      <c r="AK37" s="142"/>
      <c r="AL37" s="142"/>
      <c r="AM37" s="144"/>
      <c r="AN37" s="141"/>
      <c r="AO37" s="139"/>
      <c r="AP37" s="139"/>
      <c r="AQ37" s="140"/>
      <c r="AR37" s="141"/>
      <c r="AS37" s="141"/>
      <c r="AT37" s="141"/>
      <c r="AU37" s="141"/>
      <c r="AV37" s="141"/>
      <c r="AW37" s="142"/>
      <c r="AX37" s="142"/>
      <c r="AY37" s="142"/>
      <c r="AZ37" s="142"/>
      <c r="BA37" s="142"/>
      <c r="BB37" s="142"/>
      <c r="BC37" s="142"/>
      <c r="BD37" s="142"/>
      <c r="BE37" s="143"/>
      <c r="BF37" s="141"/>
      <c r="BG37" s="139"/>
      <c r="BH37" s="139"/>
      <c r="BI37" s="140"/>
      <c r="BJ37" s="141"/>
      <c r="BK37" s="141"/>
      <c r="BL37" s="141"/>
      <c r="BM37" s="141"/>
      <c r="BN37" s="141"/>
      <c r="BO37" s="142"/>
      <c r="BP37" s="142"/>
      <c r="BQ37" s="142"/>
      <c r="BR37" s="142"/>
      <c r="BS37" s="142"/>
      <c r="BT37" s="142"/>
      <c r="BU37" s="142"/>
      <c r="BV37" s="142"/>
      <c r="BW37" s="143"/>
      <c r="BX37" s="141"/>
      <c r="BY37" s="139"/>
      <c r="BZ37" s="139"/>
      <c r="CA37" s="140"/>
      <c r="CB37" s="141"/>
      <c r="CC37" s="141"/>
      <c r="CD37" s="141"/>
      <c r="CE37" s="141"/>
      <c r="CF37" s="141"/>
      <c r="CG37" s="142"/>
      <c r="CH37" s="142"/>
      <c r="CI37" s="142"/>
      <c r="CJ37" s="142"/>
      <c r="CK37" s="142"/>
      <c r="CL37" s="142"/>
      <c r="CM37" s="142"/>
      <c r="CN37" s="142"/>
      <c r="CO37" s="143"/>
      <c r="CP37" s="145"/>
    </row>
    <row r="38" spans="2:100" s="33" customFormat="1" ht="84" customHeight="1" thickBot="1" x14ac:dyDescent="0.4">
      <c r="B38" s="146"/>
      <c r="D38" s="147"/>
      <c r="E38" s="148"/>
      <c r="F38" s="149" t="str">
        <f>VLOOKUP(E39,'[1]Llista Indicadors'!$B$6:$AA$1053,$CT$13,FALSE)</f>
        <v>Gestionar el servei amb les diverses formes de gestió</v>
      </c>
      <c r="G38" s="150"/>
      <c r="H38" s="151">
        <f>$H$2</f>
        <v>2018</v>
      </c>
      <c r="I38" s="151">
        <f>$I$2</f>
        <v>2019</v>
      </c>
      <c r="J38" s="151">
        <f>$J$2</f>
        <v>2020</v>
      </c>
      <c r="K38" s="152">
        <f>$K$2</f>
        <v>2021</v>
      </c>
      <c r="L38" s="153">
        <f>$L$2</f>
        <v>2022</v>
      </c>
      <c r="M38" s="42"/>
      <c r="N38" s="42"/>
      <c r="O38" s="42"/>
      <c r="P38" s="42"/>
      <c r="Q38" s="43" t="s">
        <v>0</v>
      </c>
      <c r="R38" s="43" t="s">
        <v>1</v>
      </c>
      <c r="S38" s="43" t="s">
        <v>2</v>
      </c>
      <c r="T38" s="43" t="s">
        <v>3</v>
      </c>
      <c r="U38" s="154"/>
      <c r="V38" s="155"/>
      <c r="W38" s="148"/>
      <c r="X38" s="149" t="str">
        <f>VLOOKUP(W39,'[1]Llista Indicadors'!$B$6:$AA$1053,$CT$13,FALSE)</f>
        <v>Promoure un clima laboral positiu i millorar les habilitats dels treballadors</v>
      </c>
      <c r="Y38" s="150"/>
      <c r="Z38" s="151">
        <f>$H$2</f>
        <v>2018</v>
      </c>
      <c r="AA38" s="151">
        <f>$I$2</f>
        <v>2019</v>
      </c>
      <c r="AB38" s="151">
        <f>$J$2</f>
        <v>2020</v>
      </c>
      <c r="AC38" s="152">
        <f>$K$2</f>
        <v>2021</v>
      </c>
      <c r="AD38" s="153">
        <f>$L$2</f>
        <v>2022</v>
      </c>
      <c r="AE38" s="42"/>
      <c r="AF38" s="42"/>
      <c r="AG38" s="42"/>
      <c r="AH38" s="42"/>
      <c r="AI38" s="43" t="s">
        <v>0</v>
      </c>
      <c r="AJ38" s="43" t="s">
        <v>1</v>
      </c>
      <c r="AK38" s="43" t="s">
        <v>2</v>
      </c>
      <c r="AL38" s="43" t="s">
        <v>3</v>
      </c>
      <c r="AM38" s="154"/>
      <c r="AN38" s="155"/>
      <c r="AO38" s="148"/>
      <c r="AP38" s="149" t="str">
        <f>VLOOKUP(AO39,'[1]Llista Indicadors'!$B$6:$AA$1053,$CT$13,FALSE)</f>
        <v>Disposar d'una dotació adequada de RRHH</v>
      </c>
      <c r="AQ38" s="150"/>
      <c r="AR38" s="151">
        <f>$H$2</f>
        <v>2018</v>
      </c>
      <c r="AS38" s="151">
        <f>$I$2</f>
        <v>2019</v>
      </c>
      <c r="AT38" s="151">
        <f>$J$2</f>
        <v>2020</v>
      </c>
      <c r="AU38" s="152">
        <f>$K$2</f>
        <v>2021</v>
      </c>
      <c r="AV38" s="153">
        <f>$L$2</f>
        <v>2022</v>
      </c>
      <c r="AW38" s="42"/>
      <c r="AX38" s="42"/>
      <c r="AY38" s="42"/>
      <c r="AZ38" s="42"/>
      <c r="BA38" s="43" t="s">
        <v>0</v>
      </c>
      <c r="BB38" s="43" t="s">
        <v>1</v>
      </c>
      <c r="BC38" s="43" t="s">
        <v>2</v>
      </c>
      <c r="BD38" s="43" t="s">
        <v>3</v>
      </c>
      <c r="BE38" s="154"/>
      <c r="BF38" s="155"/>
      <c r="BG38" s="148"/>
      <c r="BH38" s="149" t="str">
        <f>VLOOKUP(BG39,'[1]Llista Indicadors'!$B$6:$AA$1053,$CT$13,FALSE)</f>
        <v>Vetllar per la igualtat efectiva entre dones i homes</v>
      </c>
      <c r="BI38" s="150"/>
      <c r="BJ38" s="151">
        <f>$H$2</f>
        <v>2018</v>
      </c>
      <c r="BK38" s="151">
        <f>$I$2</f>
        <v>2019</v>
      </c>
      <c r="BL38" s="151">
        <f>$J$2</f>
        <v>2020</v>
      </c>
      <c r="BM38" s="152">
        <f>$K$2</f>
        <v>2021</v>
      </c>
      <c r="BN38" s="153">
        <f>$L$2</f>
        <v>2022</v>
      </c>
      <c r="BO38" s="42"/>
      <c r="BP38" s="42"/>
      <c r="BQ38" s="42"/>
      <c r="BR38" s="42"/>
      <c r="BS38" s="43" t="s">
        <v>0</v>
      </c>
      <c r="BT38" s="43" t="s">
        <v>1</v>
      </c>
      <c r="BU38" s="43" t="s">
        <v>2</v>
      </c>
      <c r="BV38" s="43" t="s">
        <v>3</v>
      </c>
      <c r="BW38" s="154"/>
      <c r="BX38" s="155"/>
      <c r="BY38" s="148"/>
      <c r="BZ38" s="149" t="str">
        <f>VLOOKUP(BY39,'[1]Llista Indicadors'!$B$6:$AA$1053,$CT$13,FALSE)</f>
        <v>Oferir una retribució adequada</v>
      </c>
      <c r="CA38" s="150"/>
      <c r="CB38" s="151">
        <f>$H$2</f>
        <v>2018</v>
      </c>
      <c r="CC38" s="151">
        <f>$I$2</f>
        <v>2019</v>
      </c>
      <c r="CD38" s="151">
        <f>$J$2</f>
        <v>2020</v>
      </c>
      <c r="CE38" s="152">
        <f>$K$2</f>
        <v>2021</v>
      </c>
      <c r="CF38" s="153">
        <f>$L$2</f>
        <v>2022</v>
      </c>
      <c r="CG38" s="42"/>
      <c r="CH38" s="42"/>
      <c r="CI38" s="42"/>
      <c r="CJ38" s="42"/>
      <c r="CK38" s="43" t="s">
        <v>0</v>
      </c>
      <c r="CL38" s="43" t="s">
        <v>1</v>
      </c>
      <c r="CM38" s="43" t="s">
        <v>2</v>
      </c>
      <c r="CN38" s="43" t="s">
        <v>3</v>
      </c>
      <c r="CO38" s="154"/>
      <c r="CP38" s="156"/>
    </row>
    <row r="39" spans="2:100" ht="84" customHeight="1" thickBot="1" x14ac:dyDescent="0.35">
      <c r="B39" s="146"/>
      <c r="C39" s="33"/>
      <c r="D39" s="157"/>
      <c r="E39" s="148">
        <v>62</v>
      </c>
      <c r="F39" s="54">
        <f>VLOOKUP(E39,'[1]Llista Indicadors'!$B$6:$BA$1053,30,FALSE)</f>
        <v>86341</v>
      </c>
      <c r="G39" s="55" t="str">
        <f>VLOOKUP(E39,'[1]Llista Indicadors'!$B$6:$AA$1053,$CU$13,FALSE)</f>
        <v>Gestió directa (%)
(Ajuntament, OOAA, Emp. municipal)</v>
      </c>
      <c r="H39" s="56">
        <f>VLOOKUP(E39,'[1]Llista Indicadors'!$B$6:$AA$1053,$CV$13,FALSE)</f>
        <v>98.349464636259839</v>
      </c>
      <c r="I39" s="57">
        <f>VLOOKUP(E39,'[1]Llista Indicadors'!$B$6:$AA$1053,$CW$13,FALSE)</f>
        <v>98.038714104621619</v>
      </c>
      <c r="J39" s="57">
        <f>VLOOKUP(E39,'[1]Llista Indicadors'!$B$6:$AA$1053,$CX$13,FALSE)</f>
        <v>96.395266949204796</v>
      </c>
      <c r="K39" s="158">
        <f>VLOOKUP(E39,'[1]Llista Indicadors'!$B$6:$AA$1053,$CY$13,FALSE)</f>
        <v>97.614710220675931</v>
      </c>
      <c r="L39" s="66">
        <f>VLOOKUP(E39,'[1]Llista Indicadors'!$B$6:$AA$1053,$CZ$13,FALSE)</f>
        <v>97.851230768578276</v>
      </c>
      <c r="M39" s="42" t="str">
        <f t="shared" ref="M39:N41" si="113">IF(H39="-","",IF(I39=H39,"M",IF(I39&gt;H39,"P","B")))</f>
        <v>B</v>
      </c>
      <c r="N39" s="42" t="str">
        <f t="shared" si="113"/>
        <v>B</v>
      </c>
      <c r="O39" s="42" t="str">
        <f>IF(L39="-","",IF(J39="-","",IF(L39=J39,"M",IF(L39&gt;J39,"P","B"))))</f>
        <v>P</v>
      </c>
      <c r="P39" s="60">
        <f>IF(L39="-","",IF(H39="-","",(L39-H39)/H39))</f>
        <v>-5.0659540397525694E-3</v>
      </c>
      <c r="Q39" s="61">
        <f>COUNTIF(M39:O39,"P")</f>
        <v>1</v>
      </c>
      <c r="R39" s="61">
        <f>COUNTIF(M39:O39,"B")</f>
        <v>2</v>
      </c>
      <c r="S39" s="61">
        <f>COUNTIF(M39:O39,"M")</f>
        <v>0</v>
      </c>
      <c r="T39" s="61" t="str">
        <f t="shared" ref="T39:T41" si="114">IF(Q39&gt;0,IF(R39=0,"P",""),IF(R39&gt;0,IF(Q39=0,"B",""),""))</f>
        <v/>
      </c>
      <c r="U39" s="159" t="str">
        <f>IF(T39="P","é",IF(T39="B","ê",IF(P39="","",IF(M39=N39,IF(N39=O39,IF(O39="P","é","ê"),IF(P39&lt;0.05,IF(P39&gt;-0.05,"è",""),"")),IF(P39&lt;0.05,IF(P39&gt;-0.05,"è",""),"")))))</f>
        <v>è</v>
      </c>
      <c r="V39" s="160"/>
      <c r="W39" s="148">
        <v>65</v>
      </c>
      <c r="X39" s="54">
        <f>VLOOKUP(W39,'[1]Llista Indicadors'!$B$6:$BA$1053,30,FALSE)</f>
        <v>86356</v>
      </c>
      <c r="Y39" s="64" t="str">
        <f>VLOOKUP(W39,'[1]Llista Indicadors'!$B$6:$AA$1053,$CU$13,FALSE)</f>
        <v>% d'hores de baixa sobre hores de conveni</v>
      </c>
      <c r="Z39" s="56">
        <f>VLOOKUP(W39,'[1]Llista Indicadors'!$B$6:$AA$1053,$CV$13,FALSE)</f>
        <v>3.8846234943957501</v>
      </c>
      <c r="AA39" s="57">
        <f>VLOOKUP(W39,'[1]Llista Indicadors'!$B$6:$AA$1053,$CW$13,FALSE)</f>
        <v>5.4638629023326164</v>
      </c>
      <c r="AB39" s="57">
        <f>VLOOKUP(W39,'[1]Llista Indicadors'!$B$6:$AA$1053,$CX$13,FALSE)</f>
        <v>7.4100013191469696</v>
      </c>
      <c r="AC39" s="158">
        <f>VLOOKUP(W39,'[1]Llista Indicadors'!$B$6:$AA$1053,$CY$13,FALSE)</f>
        <v>5.4817660486258006</v>
      </c>
      <c r="AD39" s="161">
        <f>VLOOKUP(W39,'[1]Llista Indicadors'!$B$6:$AA$1053,$CZ$13,FALSE)</f>
        <v>6.0332265506725351</v>
      </c>
      <c r="AE39" s="42" t="str">
        <f>IF(Z39="-","",IF(AA39=Z39,"M",IF(AA39&gt;Z39,"P","B")))</f>
        <v>P</v>
      </c>
      <c r="AF39" s="42" t="str">
        <f t="shared" ref="AF39:AF40" si="115">IF(AA39="-","",IF(AB39=AA39,"M",IF(AB39&gt;AA39,"P","B")))</f>
        <v>P</v>
      </c>
      <c r="AG39" s="42" t="str">
        <f>IF(AD39="-","",IF(AB39="-","",IF(AD39=AB39,"M",IF(AD39&gt;AB39,"P","B"))))</f>
        <v>B</v>
      </c>
      <c r="AH39" s="60">
        <f>IF(AD39="-","",IF(Z39="-","",(AD39-Z39)/Z39))</f>
        <v>0.55310458256161021</v>
      </c>
      <c r="AI39" s="61">
        <f>COUNTIF(AE39:AG39,"P")</f>
        <v>2</v>
      </c>
      <c r="AJ39" s="61">
        <f>COUNTIF(AE39:AG39,"B")</f>
        <v>1</v>
      </c>
      <c r="AK39" s="61">
        <f>COUNTIF(AE39:AG39,"M")</f>
        <v>0</v>
      </c>
      <c r="AL39" s="61" t="str">
        <f t="shared" ref="AL39:AL40" si="116">IF(AI39&gt;0,IF(AJ39=0,"P",""),IF(AJ39&gt;0,IF(AI39=0,"B",""),""))</f>
        <v/>
      </c>
      <c r="AM39" s="159" t="str">
        <f>IF(AL39="P","é",IF(AL39="B","ê",IF(AH39="","",IF(AE39=AF39,IF(AF39=AG39,IF(AG39="P","é","ê"),IF(AH39&lt;0.05,IF(AH39&gt;-0.05,"è",""),"")),IF(AH39&lt;0.05,IF(AH39&gt;-0.05,"è",""),"")))))</f>
        <v/>
      </c>
      <c r="AN39" s="162"/>
      <c r="AO39" s="148">
        <v>67</v>
      </c>
      <c r="AP39" s="54">
        <f>VLOOKUP(AO39,'[1]Llista Indicadors'!$B$6:$BA$1053,30,FALSE)</f>
        <v>91102</v>
      </c>
      <c r="AQ39" s="64" t="str">
        <f>VLOOKUP(AO39,'[1]Llista Indicadors'!$B$6:$AA$1053,$CU$13,FALSE)</f>
        <v>% treballadors de l'àrea de cultura de l'ajuntament sobre el total de treballadors municipals</v>
      </c>
      <c r="AR39" s="56">
        <f>VLOOKUP(AO39,'[1]Llista Indicadors'!$B$6:$AA$1053,$CV$13,FALSE)</f>
        <v>6.4559669050624038</v>
      </c>
      <c r="AS39" s="57">
        <f>VLOOKUP(AO39,'[1]Llista Indicadors'!$B$6:$AA$1053,$CW$13,FALSE)</f>
        <v>5.4317159922152873</v>
      </c>
      <c r="AT39" s="57">
        <f>VLOOKUP(AO39,'[1]Llista Indicadors'!$B$6:$AA$1053,$CX$13,FALSE)</f>
        <v>5.1469820645232938</v>
      </c>
      <c r="AU39" s="158">
        <f>VLOOKUP(AO39,'[1]Llista Indicadors'!$B$6:$AA$1053,$CY$13,FALSE)</f>
        <v>5.7356793226617286</v>
      </c>
      <c r="AV39" s="66">
        <f>VLOOKUP(AO39,'[1]Llista Indicadors'!$B$6:$AA$1053,$CZ$13,FALSE)</f>
        <v>5.6622436032987951</v>
      </c>
      <c r="AW39" s="42" t="str">
        <f>IF(AR39="-","",IF(AS39=AR39,"M",IF(AS39&gt;AR39,"P","B")))</f>
        <v>B</v>
      </c>
      <c r="AX39" s="42" t="str">
        <f t="shared" ref="AX39:AX40" si="117">IF(AS39="-","",IF(AT39=AS39,"M",IF(AT39&gt;AS39,"P","B")))</f>
        <v>B</v>
      </c>
      <c r="AY39" s="42" t="str">
        <f>IF(AV39="-","",IF(AT39="-","",IF(AV39=AT39,"M",IF(AV39&gt;AT39,"P","B"))))</f>
        <v>P</v>
      </c>
      <c r="AZ39" s="60">
        <f>IF(AV39="-","",IF(AR39="-","",(AV39-AR39)/AR39))</f>
        <v>-0.12294414042631102</v>
      </c>
      <c r="BA39" s="61">
        <f>COUNTIF(AW39:AY39,"P")</f>
        <v>1</v>
      </c>
      <c r="BB39" s="61">
        <f>COUNTIF(AW39:AY39,"B")</f>
        <v>2</v>
      </c>
      <c r="BC39" s="61">
        <f>COUNTIF(AW39:AY39,"M")</f>
        <v>0</v>
      </c>
      <c r="BD39" s="61" t="str">
        <f t="shared" ref="BD39:BD40" si="118">IF(BA39&gt;0,IF(BB39=0,"P",""),IF(BB39&gt;0,IF(BA39=0,"B",""),""))</f>
        <v/>
      </c>
      <c r="BE39" s="159" t="str">
        <f>IF(BD39="P","é",IF(BD39="B","ê",IF(AZ39="","",IF(AW39=AX39,IF(AX39=AY39,IF(AY39="P","é","ê"),IF(AZ39&lt;0.05,IF(AZ39&gt;-0.05,"è",""),"")),IF(AZ39&lt;0.05,IF(AZ39&gt;-0.05,"è",""),"")))))</f>
        <v/>
      </c>
      <c r="BF39" s="162"/>
      <c r="BG39" s="148">
        <v>69</v>
      </c>
      <c r="BH39" s="54">
        <f>VLOOKUP(BG39,'[1]Llista Indicadors'!$B$6:$BA$1053,30,FALSE)</f>
        <v>89309</v>
      </c>
      <c r="BI39" s="64" t="str">
        <f>VLOOKUP(BG39,'[1]Llista Indicadors'!$B$6:$AA$1053,$CU$13,FALSE)</f>
        <v>% de dones sobre el total de treballadors/es municipals de l'àrea de cultura</v>
      </c>
      <c r="BJ39" s="56">
        <f>VLOOKUP(BG39,'[1]Llista Indicadors'!$B$6:$AA$1053,$CV$13,FALSE)</f>
        <v>57.479271306704923</v>
      </c>
      <c r="BK39" s="57">
        <f>VLOOKUP(BG39,'[1]Llista Indicadors'!$B$6:$AA$1053,$CW$13,FALSE)</f>
        <v>58.630062516988311</v>
      </c>
      <c r="BL39" s="57">
        <f>VLOOKUP(BG39,'[1]Llista Indicadors'!$B$6:$AA$1053,$CX$13,FALSE)</f>
        <v>60.300539674669608</v>
      </c>
      <c r="BM39" s="158">
        <f>VLOOKUP(BG39,'[1]Llista Indicadors'!$B$6:$AA$1053,$CY$13,FALSE)</f>
        <v>60.865515233844363</v>
      </c>
      <c r="BN39" s="66">
        <f>VLOOKUP(BG39,'[1]Llista Indicadors'!$B$6:$AA$1053,$CZ$13,FALSE)</f>
        <v>62.06522031829239</v>
      </c>
      <c r="BO39" s="42" t="str">
        <f>IF(BJ39="-","",IF(BK39=BJ39,"M",IF(BK39&gt;BJ39,"P","B")))</f>
        <v>P</v>
      </c>
      <c r="BP39" s="42" t="str">
        <f t="shared" ref="BP39:BP41" si="119">IF(BK39="-","",IF(BL39=BK39,"M",IF(BL39&gt;BK39,"P","B")))</f>
        <v>P</v>
      </c>
      <c r="BQ39" s="42" t="str">
        <f>IF(BN39="-","",IF(BL39="-","",IF(BN39=BL39,"M",IF(BN39&gt;BL39,"P","B"))))</f>
        <v>P</v>
      </c>
      <c r="BR39" s="60">
        <f>IF(BN39="-","",IF(BJ39="-","",(BN39-BJ39)/BJ39))</f>
        <v>7.978439718063228E-2</v>
      </c>
      <c r="BS39" s="61">
        <f>COUNTIF(BO39:BQ39,"P")</f>
        <v>3</v>
      </c>
      <c r="BT39" s="61">
        <f>COUNTIF(BO39:BQ39,"B")</f>
        <v>0</v>
      </c>
      <c r="BU39" s="61">
        <f>COUNTIF(BO39:BQ39,"M")</f>
        <v>0</v>
      </c>
      <c r="BV39" s="61" t="str">
        <f t="shared" ref="BV39:BV41" si="120">IF(BS39&gt;0,IF(BT39=0,"P",""),IF(BT39&gt;0,IF(BS39=0,"B",""),""))</f>
        <v>P</v>
      </c>
      <c r="BW39" s="159" t="str">
        <f>IF(BV39="P","é",IF(BV39="B","ê",IF(BR39="","",IF(BO39=BP39,IF(BP39=BQ39,IF(BQ39="P","é","ê"),IF(BR39&lt;0.05,IF(BR39&gt;-0.05,"è",""),"")),IF(BR39&lt;0.05,IF(BR39&gt;-0.05,"è",""),"")))))</f>
        <v>é</v>
      </c>
      <c r="BX39" s="162"/>
      <c r="BY39" s="148">
        <v>72</v>
      </c>
      <c r="BZ39" s="54">
        <f>VLOOKUP(BY39,'[1]Llista Indicadors'!$B$6:$BA$1053,30,FALSE)</f>
        <v>86366</v>
      </c>
      <c r="CA39" s="64" t="str">
        <f>VLOOKUP(BY39,'[1]Llista Indicadors'!$B$6:$AA$1053,$CU$13,FALSE)</f>
        <v>Sou brut del Cap de cultura</v>
      </c>
      <c r="CB39" s="56">
        <f>VLOOKUP(BY39,'[1]Llista Indicadors'!$B$6:$AA$1053,$CV$13,FALSE)</f>
        <v>47375.524444444447</v>
      </c>
      <c r="CC39" s="57">
        <f>VLOOKUP(BY39,'[1]Llista Indicadors'!$B$6:$AA$1053,$CW$13,FALSE)</f>
        <v>45715.244444444448</v>
      </c>
      <c r="CD39" s="57">
        <f>VLOOKUP(BY39,'[1]Llista Indicadors'!$B$6:$AA$1053,$CX$13,FALSE)</f>
        <v>45104.57</v>
      </c>
      <c r="CE39" s="58">
        <f>VLOOKUP(BY39,'[1]Llista Indicadors'!$B$6:$AA$1053,$CY$13,FALSE)</f>
        <v>46895.955294117637</v>
      </c>
      <c r="CF39" s="59">
        <f>VLOOKUP(BY39,'[1]Llista Indicadors'!$B$6:$AA$1053,$CZ$13,FALSE)</f>
        <v>47916.198076923072</v>
      </c>
      <c r="CG39" s="42" t="str">
        <f>IF(CB39="-","",IF(CC39=CB39,"M",IF(CC39&gt;CB39,"P","B")))</f>
        <v>B</v>
      </c>
      <c r="CH39" s="42" t="str">
        <f t="shared" ref="CH39" si="121">IF(CC39="-","",IF(CD39=CC39,"M",IF(CD39&gt;CC39,"P","B")))</f>
        <v>B</v>
      </c>
      <c r="CI39" s="42" t="str">
        <f>IF(CF39="-","",IF(CD39="-","",IF(CF39=CD39,"M",IF(CF39&gt;CD39,"P","B"))))</f>
        <v>P</v>
      </c>
      <c r="CJ39" s="60">
        <f>IF(CF39="-","",IF(CB39="-","",(CF39-CB39)/CB39))</f>
        <v>1.1412509704513213E-2</v>
      </c>
      <c r="CK39" s="61">
        <f>COUNTIF(CG39:CI39,"P")</f>
        <v>1</v>
      </c>
      <c r="CL39" s="61">
        <f>COUNTIF(CG39:CI39,"B")</f>
        <v>2</v>
      </c>
      <c r="CM39" s="61">
        <f>COUNTIF(CG39:CI39,"M")</f>
        <v>0</v>
      </c>
      <c r="CN39" s="61" t="str">
        <f t="shared" ref="CN39" si="122">IF(CK39&gt;0,IF(CL39=0,"P",""),IF(CL39&gt;0,IF(CK39=0,"B",""),""))</f>
        <v/>
      </c>
      <c r="CO39" s="159" t="str">
        <f>IF(CN39="P","é",IF(CN39="B","ê",IF(CJ39="","",IF(CG39=CH39,IF(CH39=CI39,IF(CI39="P","é","ê"),IF(CJ39&lt;0.05,IF(CJ39&gt;-0.05,"è",""),"")),IF(CJ39&lt;0.05,IF(CJ39&gt;-0.05,"è",""),"")))))</f>
        <v>è</v>
      </c>
      <c r="CP39" s="156"/>
      <c r="CQ39" s="33"/>
    </row>
    <row r="40" spans="2:100" ht="84" customHeight="1" thickBot="1" x14ac:dyDescent="0.6">
      <c r="B40" s="146"/>
      <c r="D40" s="163"/>
      <c r="E40" s="148">
        <v>63</v>
      </c>
      <c r="F40" s="54">
        <f>VLOOKUP(E40,'[1]Llista Indicadors'!$B$6:$BA$1053,30,FALSE)</f>
        <v>86346</v>
      </c>
      <c r="G40" s="55" t="str">
        <f>VLOOKUP(E40,'[1]Llista Indicadors'!$B$6:$AA$1053,$CU$13,FALSE)</f>
        <v>Gestió indirecta (%)
(concessió, altres...)</v>
      </c>
      <c r="H40" s="56">
        <f>VLOOKUP(E40,'[1]Llista Indicadors'!$B$6:$AA$1053,$CV$13,FALSE)</f>
        <v>1.6505353713258299</v>
      </c>
      <c r="I40" s="57">
        <f>VLOOKUP(E40,'[1]Llista Indicadors'!$B$6:$AA$1053,$CW$13,FALSE)</f>
        <v>1.9612858953783781</v>
      </c>
      <c r="J40" s="57">
        <f>VLOOKUP(E40,'[1]Llista Indicadors'!$B$6:$AA$1053,$CX$13,FALSE)</f>
        <v>3.6047330507952342</v>
      </c>
      <c r="K40" s="158">
        <f>VLOOKUP(E40,'[1]Llista Indicadors'!$B$6:$AA$1053,$CY$13,FALSE)</f>
        <v>2.385289779324069</v>
      </c>
      <c r="L40" s="66">
        <f>VLOOKUP(E40,'[1]Llista Indicadors'!$B$6:$AA$1053,$CZ$13,FALSE)</f>
        <v>2.1894754318174621</v>
      </c>
      <c r="M40" s="42" t="str">
        <f t="shared" si="113"/>
        <v>P</v>
      </c>
      <c r="N40" s="42" t="str">
        <f t="shared" si="113"/>
        <v>P</v>
      </c>
      <c r="O40" s="42" t="str">
        <f>IF(L40="-","",IF(J40="-","",IF(L40=J40,"M",IF(L40&gt;J40,"P","B"))))</f>
        <v>B</v>
      </c>
      <c r="P40" s="60">
        <f>IF(L40="-","",IF(H40="-","",(L40-H40)/H40))</f>
        <v>0.32652439314809489</v>
      </c>
      <c r="Q40" s="61">
        <f>COUNTIF(M40:O40,"P")</f>
        <v>2</v>
      </c>
      <c r="R40" s="61">
        <f>COUNTIF(M40:O40,"B")</f>
        <v>1</v>
      </c>
      <c r="S40" s="61">
        <f>COUNTIF(M40:O40,"M")</f>
        <v>0</v>
      </c>
      <c r="T40" s="61" t="str">
        <f t="shared" si="114"/>
        <v/>
      </c>
      <c r="U40" s="159" t="str">
        <f>IF(T40="P","é",IF(T40="B","ê",IF(P40="","",IF(M40=N40,IF(N40=O40,IF(O40="P","é","ê"),IF(P40&lt;0.05,IF(P40&gt;-0.05,"è",""),"")),IF(P40&lt;0.05,IF(P40&gt;-0.05,"è",""),"")))))</f>
        <v/>
      </c>
      <c r="V40" s="160"/>
      <c r="W40" s="148">
        <v>66</v>
      </c>
      <c r="X40" s="54">
        <f>VLOOKUP(W40,'[1]Llista Indicadors'!$B$6:$BA$1053,30,FALSE)</f>
        <v>86361</v>
      </c>
      <c r="Y40" s="72" t="str">
        <f>VLOOKUP(W40,'[1]Llista Indicadors'!$B$6:$AA$1053,$CU$13,FALSE)</f>
        <v>Hores anuals de formació per treballador</v>
      </c>
      <c r="Z40" s="56">
        <f>VLOOKUP(W40,'[1]Llista Indicadors'!$B$6:$AA$1053,$CV$13,FALSE)</f>
        <v>12.754490714459489</v>
      </c>
      <c r="AA40" s="57">
        <f>VLOOKUP(W40,'[1]Llista Indicadors'!$B$6:$AA$1053,$CW$13,FALSE)</f>
        <v>12.758620237048319</v>
      </c>
      <c r="AB40" s="57">
        <f>VLOOKUP(W40,'[1]Llista Indicadors'!$B$6:$AA$1053,$CX$13,FALSE)</f>
        <v>10.410021731862249</v>
      </c>
      <c r="AC40" s="58">
        <f>VLOOKUP(W40,'[1]Llista Indicadors'!$B$6:$AA$1053,$CY$13,FALSE)</f>
        <v>10.65793550786011</v>
      </c>
      <c r="AD40" s="59">
        <f>VLOOKUP(W40,'[1]Llista Indicadors'!$B$6:$AA$1053,$CZ$13,FALSE)</f>
        <v>13.43049574407522</v>
      </c>
      <c r="AE40" s="42" t="str">
        <f>IF(Z40="-","",IF(AA40=Z40,"M",IF(AA40&gt;Z40,"P","B")))</f>
        <v>P</v>
      </c>
      <c r="AF40" s="42" t="str">
        <f t="shared" si="115"/>
        <v>B</v>
      </c>
      <c r="AG40" s="42" t="str">
        <f>IF(AD40="-","",IF(AB40="-","",IF(AD40=AB40,"M",IF(AD40&gt;AB40,"P","B"))))</f>
        <v>P</v>
      </c>
      <c r="AH40" s="60">
        <f>IF(AD40="-","",IF(Z40="-","",(AD40-Z40)/Z40))</f>
        <v>5.3001334569114392E-2</v>
      </c>
      <c r="AI40" s="61">
        <f>COUNTIF(AE40:AG40,"P")</f>
        <v>2</v>
      </c>
      <c r="AJ40" s="61">
        <f>COUNTIF(AE40:AG40,"B")</f>
        <v>1</v>
      </c>
      <c r="AK40" s="61">
        <f>COUNTIF(AE40:AG40,"M")</f>
        <v>0</v>
      </c>
      <c r="AL40" s="61" t="str">
        <f t="shared" si="116"/>
        <v/>
      </c>
      <c r="AM40" s="159" t="str">
        <f>IF(AL40="P","é",IF(AL40="B","ê",IF(AH40="","",IF(AE40=AF40,IF(AF40=AG40,IF(AG40="P","é","ê"),IF(AH40&lt;0.05,IF(AH40&gt;-0.05,"è",""),"")),IF(AH40&lt;0.05,IF(AH40&gt;-0.05,"è",""),"")))))</f>
        <v/>
      </c>
      <c r="AN40" s="162"/>
      <c r="AO40" s="148">
        <v>68</v>
      </c>
      <c r="AP40" s="54">
        <f>VLOOKUP(AO40,'[1]Llista Indicadors'!$B$6:$BA$1053,30,FALSE)</f>
        <v>91107</v>
      </c>
      <c r="AQ40" s="72" t="str">
        <f>VLOOKUP(AO40,'[1]Llista Indicadors'!$B$6:$AA$1053,$CU$13,FALSE)</f>
        <v>Treballadors de l'àrea de cultura de l'ajuntament per cada 10.000 habitants</v>
      </c>
      <c r="AR40" s="56">
        <f>VLOOKUP(AO40,'[1]Llista Indicadors'!$B$6:$AA$1053,$CV$13,FALSE)</f>
        <v>4.985207431309572</v>
      </c>
      <c r="AS40" s="57">
        <f>VLOOKUP(AO40,'[1]Llista Indicadors'!$B$6:$AA$1053,$CW$13,FALSE)</f>
        <v>4.5760181100363369</v>
      </c>
      <c r="AT40" s="57">
        <f>VLOOKUP(AO40,'[1]Llista Indicadors'!$B$6:$AA$1053,$CX$13,FALSE)</f>
        <v>4.397992350333106</v>
      </c>
      <c r="AU40" s="58">
        <f>VLOOKUP(AO40,'[1]Llista Indicadors'!$B$6:$AA$1053,$CY$13,FALSE)</f>
        <v>4.8483719424819194</v>
      </c>
      <c r="AV40" s="59">
        <f>VLOOKUP(AO40,'[1]Llista Indicadors'!$B$6:$AA$1053,$CZ$13,FALSE)</f>
        <v>4.9433173787510167</v>
      </c>
      <c r="AW40" s="42" t="str">
        <f>IF(AR40="-","",IF(AS40=AR40,"M",IF(AS40&gt;AR40,"P","B")))</f>
        <v>B</v>
      </c>
      <c r="AX40" s="42" t="str">
        <f t="shared" si="117"/>
        <v>B</v>
      </c>
      <c r="AY40" s="42" t="str">
        <f>IF(AV40="-","",IF(AT40="-","",IF(AV40=AT40,"M",IF(AV40&gt;AT40,"P","B"))))</f>
        <v>P</v>
      </c>
      <c r="AZ40" s="60">
        <f>IF(AV40="-","",IF(AR40="-","",(AV40-AR40)/AR40))</f>
        <v>-8.4028705195825937E-3</v>
      </c>
      <c r="BA40" s="61">
        <f>COUNTIF(AW40:AY40,"P")</f>
        <v>1</v>
      </c>
      <c r="BB40" s="61">
        <f>COUNTIF(AW40:AY40,"B")</f>
        <v>2</v>
      </c>
      <c r="BC40" s="61">
        <f>COUNTIF(AW40:AY40,"M")</f>
        <v>0</v>
      </c>
      <c r="BD40" s="61" t="str">
        <f t="shared" si="118"/>
        <v/>
      </c>
      <c r="BE40" s="159" t="str">
        <f>IF(BD40="P","é",IF(BD40="B","ê",IF(AZ40="","",IF(AW40=AX40,IF(AX40=AY40,IF(AY40="P","é","ê"),IF(AZ40&lt;0.05,IF(AZ40&gt;-0.05,"è",""),"")),IF(AZ40&lt;0.05,IF(AZ40&gt;-0.05,"è",""),"")))))</f>
        <v>è</v>
      </c>
      <c r="BF40" s="162"/>
      <c r="BG40" s="148">
        <v>70</v>
      </c>
      <c r="BH40" s="54">
        <f>VLOOKUP(BG40,'[1]Llista Indicadors'!$B$6:$BA$1053,30,FALSE)</f>
        <v>93991</v>
      </c>
      <c r="BI40" s="73" t="str">
        <f>VLOOKUP(BG40,'[1]Llista Indicadors'!$B$6:$AA$1053,$CU$13,FALSE)</f>
        <v>% de dones sobre el total de treballadors externalitzats (capítol 2) de l’àrea de cultura</v>
      </c>
      <c r="BJ40" s="56" t="str">
        <f>VLOOKUP(BG40,'[1]Llista Indicadors'!$B$6:$AA$1053,$CV$13,FALSE)</f>
        <v>-</v>
      </c>
      <c r="BK40" s="57" t="str">
        <f>VLOOKUP(BG40,'[1]Llista Indicadors'!$B$6:$AA$1053,$CW$13,FALSE)</f>
        <v>-</v>
      </c>
      <c r="BL40" s="57">
        <f>VLOOKUP(BG40,'[1]Llista Indicadors'!$B$6:$AA$1053,$CX$13,FALSE)</f>
        <v>53.975428836346779</v>
      </c>
      <c r="BM40" s="158">
        <f>VLOOKUP(BG40,'[1]Llista Indicadors'!$B$6:$AA$1053,$CY$13,FALSE)</f>
        <v>53.83146504473283</v>
      </c>
      <c r="BN40" s="66">
        <f>VLOOKUP(BG40,'[1]Llista Indicadors'!$B$6:$AA$1053,$CZ$13,FALSE)</f>
        <v>53.884303375960897</v>
      </c>
      <c r="BO40" s="42" t="str">
        <f>IF(BJ40="-","",IF(BK40=BJ40,"M",IF(BK40&gt;BJ40,"P","B")))</f>
        <v/>
      </c>
      <c r="BP40" s="42" t="str">
        <f t="shared" si="119"/>
        <v/>
      </c>
      <c r="BQ40" s="42" t="str">
        <f>IF(BN40="-","",IF(BL40="-","",IF(BN40=BL40,"M",IF(BN40&gt;BL40,"P","B"))))</f>
        <v>B</v>
      </c>
      <c r="BR40" s="60" t="str">
        <f>IF(BN40="-","",IF(BJ40="-","",(BN40-BJ40)/BJ40))</f>
        <v/>
      </c>
      <c r="BS40" s="61">
        <f>COUNTIF(BO40:BQ40,"P")</f>
        <v>0</v>
      </c>
      <c r="BT40" s="61">
        <f>COUNTIF(BO40:BQ40,"B")</f>
        <v>1</v>
      </c>
      <c r="BU40" s="61">
        <f>COUNTIF(BO40:BQ40,"M")</f>
        <v>0</v>
      </c>
      <c r="BV40" s="61" t="str">
        <f t="shared" si="120"/>
        <v>B</v>
      </c>
      <c r="BW40" s="159" t="str">
        <f>IF(BV40="P","é",IF(BV40="B","ê",IF(BR40="","",IF(BO40=BP40,IF(BP40=BQ40,IF(BQ40="P","é","ê"),IF(BR40&lt;0.05,IF(BR40&gt;-0.05,"è",""),"")),IF(BR40&lt;0.05,IF(BR40&gt;-0.05,"è",""),"")))))</f>
        <v>ê</v>
      </c>
      <c r="BX40" s="162"/>
      <c r="BY40" s="164"/>
      <c r="BZ40" s="164"/>
      <c r="CA40" s="160"/>
      <c r="CB40" s="162"/>
      <c r="CC40" s="162"/>
      <c r="CD40" s="162"/>
      <c r="CE40" s="162"/>
      <c r="CF40" s="162"/>
      <c r="CG40" s="165"/>
      <c r="CH40" s="165"/>
      <c r="CI40" s="165"/>
      <c r="CJ40" s="165"/>
      <c r="CK40" s="165"/>
      <c r="CL40" s="165"/>
      <c r="CM40" s="165"/>
      <c r="CN40" s="165"/>
      <c r="CO40" s="166"/>
      <c r="CP40" s="156"/>
      <c r="CQ40" s="33"/>
    </row>
    <row r="41" spans="2:100" ht="84" customHeight="1" thickBot="1" x14ac:dyDescent="0.6">
      <c r="B41" s="146"/>
      <c r="D41" s="163"/>
      <c r="E41" s="148">
        <v>64</v>
      </c>
      <c r="F41" s="54">
        <f>VLOOKUP(E41,'[1]Llista Indicadors'!$B$6:$BA$1053,30,FALSE)</f>
        <v>93905</v>
      </c>
      <c r="G41" s="167" t="str">
        <f>VLOOKUP(E41,'[1]Llista Indicadors'!$B$6:$AA$1053,$CU$13,FALSE)</f>
        <v>% de treballadors externalitzats (capítol 2) sobre el total de treballadors de l'àrea de cultura</v>
      </c>
      <c r="H41" s="56" t="str">
        <f>VLOOKUP(E41,'[1]Llista Indicadors'!$B$6:$AA$1053,$CV$13,FALSE)</f>
        <v>-</v>
      </c>
      <c r="I41" s="57" t="str">
        <f>VLOOKUP(E41,'[1]Llista Indicadors'!$B$6:$AA$1053,$CW$13,FALSE)</f>
        <v>-</v>
      </c>
      <c r="J41" s="57">
        <f>VLOOKUP(E41,'[1]Llista Indicadors'!$B$6:$AA$1053,$CX$13,FALSE)</f>
        <v>23.141346392703792</v>
      </c>
      <c r="K41" s="158">
        <f>VLOOKUP(E41,'[1]Llista Indicadors'!$B$6:$AA$1053,$CY$13,FALSE)</f>
        <v>24.135154854454431</v>
      </c>
      <c r="L41" s="66">
        <f>VLOOKUP(E41,'[1]Llista Indicadors'!$B$6:$AA$1053,$CZ$13,FALSE)</f>
        <v>24.510084828909559</v>
      </c>
      <c r="M41" s="42" t="str">
        <f t="shared" si="113"/>
        <v/>
      </c>
      <c r="N41" s="42" t="str">
        <f t="shared" si="113"/>
        <v/>
      </c>
      <c r="O41" s="42" t="str">
        <f>IF(L41="-","",IF(J41="-","",IF(L41=J41,"M",IF(L41&gt;J41,"P","B"))))</f>
        <v>P</v>
      </c>
      <c r="P41" s="60" t="str">
        <f>IF(L41="-","",IF(H41="-","",(L41-H41)/H41))</f>
        <v/>
      </c>
      <c r="Q41" s="61">
        <f>COUNTIF(M41:O41,"P")</f>
        <v>1</v>
      </c>
      <c r="R41" s="61">
        <f>COUNTIF(M41:O41,"B")</f>
        <v>0</v>
      </c>
      <c r="S41" s="61">
        <f>COUNTIF(M41:O41,"M")</f>
        <v>0</v>
      </c>
      <c r="T41" s="61" t="str">
        <f t="shared" si="114"/>
        <v>P</v>
      </c>
      <c r="U41" s="159" t="str">
        <f>IF(T41="P","é",IF(T41="B","ê",IF(P41="","",IF(M41=N41,IF(N41=O41,IF(O41="P","é","ê"),IF(P41&lt;0.05,IF(P41&gt;-0.05,"è",""),"")),IF(P41&lt;0.05,IF(P41&gt;-0.05,"è",""),"")))))</f>
        <v>é</v>
      </c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0"/>
      <c r="BD41" s="160"/>
      <c r="BE41" s="160"/>
      <c r="BF41" s="160"/>
      <c r="BG41" s="148">
        <v>71</v>
      </c>
      <c r="BH41" s="54">
        <f>VLOOKUP(BG41,'[1]Llista Indicadors'!$B$6:$BA$1053,30,FALSE)</f>
        <v>91097</v>
      </c>
      <c r="BI41" s="72" t="str">
        <f>VLOOKUP(BG41,'[1]Llista Indicadors'!$B$6:$AA$1053,$CU$13,FALSE)</f>
        <v>% de dones comandament s/total de comandaments de l'àrea de cultura</v>
      </c>
      <c r="BJ41" s="56">
        <f>VLOOKUP(BG41,'[1]Llista Indicadors'!$B$6:$AA$1053,$CV$13,FALSE)</f>
        <v>57.574004435444976</v>
      </c>
      <c r="BK41" s="57">
        <f>VLOOKUP(BG41,'[1]Llista Indicadors'!$B$6:$AA$1053,$CW$13,FALSE)</f>
        <v>48.192771084337352</v>
      </c>
      <c r="BL41" s="57">
        <f>VLOOKUP(BG41,'[1]Llista Indicadors'!$B$6:$AA$1053,$CX$13,FALSE)</f>
        <v>48.958333333333343</v>
      </c>
      <c r="BM41" s="158">
        <f>VLOOKUP(BG41,'[1]Llista Indicadors'!$B$6:$AA$1053,$CY$13,FALSE)</f>
        <v>50</v>
      </c>
      <c r="BN41" s="66">
        <f>VLOOKUP(BG41,'[1]Llista Indicadors'!$B$6:$AA$1053,$CZ$13,FALSE)</f>
        <v>57.142857142857153</v>
      </c>
      <c r="BO41" s="42" t="str">
        <f>IF(BJ41="-","",IF(BK41=BJ41,"M",IF(BK41&gt;BJ41,"P","B")))</f>
        <v>B</v>
      </c>
      <c r="BP41" s="42" t="str">
        <f t="shared" si="119"/>
        <v>P</v>
      </c>
      <c r="BQ41" s="42" t="str">
        <f>IF(BN41="-","",IF(BL41="-","",IF(BN41=BL41,"M",IF(BN41&gt;BL41,"P","B"))))</f>
        <v>P</v>
      </c>
      <c r="BR41" s="60">
        <f>IF(BN41="-","",IF(BJ41="-","",(BN41-BJ41)/BJ41))</f>
        <v>-7.4885757351001812E-3</v>
      </c>
      <c r="BS41" s="61">
        <f>COUNTIF(BO41:BQ41,"P")</f>
        <v>2</v>
      </c>
      <c r="BT41" s="61">
        <f>COUNTIF(BO41:BQ41,"B")</f>
        <v>1</v>
      </c>
      <c r="BU41" s="61">
        <f>COUNTIF(BO41:BQ41,"M")</f>
        <v>0</v>
      </c>
      <c r="BV41" s="61" t="str">
        <f t="shared" si="120"/>
        <v/>
      </c>
      <c r="BW41" s="159" t="str">
        <f>IF(BV41="P","é",IF(BV41="B","ê",IF(BR41="","",IF(BO41=BP41,IF(BP41=BQ41,IF(BQ41="P","é","ê"),IF(BR41&lt;0.05,IF(BR41&gt;-0.05,"è",""),"")),IF(BR41&lt;0.05,IF(BR41&gt;-0.05,"è",""),"")))))</f>
        <v>è</v>
      </c>
      <c r="BX41" s="162"/>
      <c r="BY41" s="164"/>
      <c r="BZ41" s="164"/>
      <c r="CA41" s="160"/>
      <c r="CB41" s="162"/>
      <c r="CC41" s="162"/>
      <c r="CD41" s="162"/>
      <c r="CE41" s="162"/>
      <c r="CF41" s="162"/>
      <c r="CG41" s="165"/>
      <c r="CH41" s="165"/>
      <c r="CI41" s="165"/>
      <c r="CJ41" s="165"/>
      <c r="CK41" s="165"/>
      <c r="CL41" s="165"/>
      <c r="CM41" s="165"/>
      <c r="CN41" s="165"/>
      <c r="CO41" s="166"/>
      <c r="CP41" s="156"/>
      <c r="CQ41" s="33"/>
    </row>
    <row r="42" spans="2:100" ht="12" customHeight="1" thickBot="1" x14ac:dyDescent="0.6">
      <c r="B42" s="168"/>
      <c r="D42" s="169"/>
      <c r="E42" s="170"/>
      <c r="F42" s="170"/>
      <c r="G42" s="171"/>
      <c r="H42" s="172"/>
      <c r="I42" s="172"/>
      <c r="J42" s="172"/>
      <c r="K42" s="172"/>
      <c r="L42" s="172"/>
      <c r="M42" s="173"/>
      <c r="N42" s="173"/>
      <c r="O42" s="173"/>
      <c r="P42" s="173"/>
      <c r="Q42" s="173"/>
      <c r="R42" s="173"/>
      <c r="S42" s="173"/>
      <c r="T42" s="173"/>
      <c r="U42" s="174"/>
      <c r="V42" s="171"/>
      <c r="W42" s="170"/>
      <c r="X42" s="170"/>
      <c r="Y42" s="171"/>
      <c r="Z42" s="172"/>
      <c r="AA42" s="172"/>
      <c r="AB42" s="172"/>
      <c r="AC42" s="172"/>
      <c r="AD42" s="172"/>
      <c r="AE42" s="173"/>
      <c r="AF42" s="173"/>
      <c r="AG42" s="173"/>
      <c r="AH42" s="173"/>
      <c r="AI42" s="173"/>
      <c r="AJ42" s="173"/>
      <c r="AK42" s="173"/>
      <c r="AL42" s="173"/>
      <c r="AM42" s="175"/>
      <c r="AN42" s="172"/>
      <c r="AO42" s="170"/>
      <c r="AP42" s="170"/>
      <c r="AQ42" s="171"/>
      <c r="AR42" s="172"/>
      <c r="AS42" s="172"/>
      <c r="AT42" s="172"/>
      <c r="AU42" s="172"/>
      <c r="AV42" s="172"/>
      <c r="AW42" s="173"/>
      <c r="AX42" s="173"/>
      <c r="AY42" s="173"/>
      <c r="AZ42" s="173"/>
      <c r="BA42" s="173"/>
      <c r="BB42" s="173"/>
      <c r="BC42" s="173"/>
      <c r="BD42" s="173"/>
      <c r="BE42" s="174"/>
      <c r="BF42" s="172"/>
      <c r="BG42" s="170"/>
      <c r="BH42" s="170"/>
      <c r="BI42" s="171"/>
      <c r="BJ42" s="172"/>
      <c r="BK42" s="172"/>
      <c r="BL42" s="172"/>
      <c r="BM42" s="172"/>
      <c r="BN42" s="172"/>
      <c r="BO42" s="173"/>
      <c r="BP42" s="173"/>
      <c r="BQ42" s="173"/>
      <c r="BR42" s="173"/>
      <c r="BS42" s="173"/>
      <c r="BT42" s="173"/>
      <c r="BU42" s="173"/>
      <c r="BV42" s="173"/>
      <c r="BW42" s="174"/>
      <c r="BX42" s="172"/>
      <c r="BY42" s="170"/>
      <c r="BZ42" s="170"/>
      <c r="CA42" s="171"/>
      <c r="CB42" s="172"/>
      <c r="CC42" s="172"/>
      <c r="CD42" s="172"/>
      <c r="CE42" s="172"/>
      <c r="CF42" s="172"/>
      <c r="CG42" s="173"/>
      <c r="CH42" s="173"/>
      <c r="CI42" s="173"/>
      <c r="CJ42" s="173"/>
      <c r="CK42" s="173"/>
      <c r="CL42" s="173"/>
      <c r="CM42" s="173"/>
      <c r="CN42" s="173"/>
      <c r="CO42" s="174"/>
      <c r="CP42" s="176"/>
      <c r="CQ42" s="33"/>
    </row>
    <row r="43" spans="2:100" ht="13.15" customHeight="1" thickBot="1" x14ac:dyDescent="0.6">
      <c r="B43" s="88"/>
      <c r="C43" s="33"/>
      <c r="D43" s="33"/>
      <c r="E43" s="89"/>
      <c r="F43" s="89"/>
      <c r="G43" s="90"/>
      <c r="H43" s="33"/>
      <c r="I43" s="33"/>
      <c r="J43" s="33"/>
      <c r="K43" s="33"/>
      <c r="L43" s="33"/>
      <c r="M43" s="91"/>
      <c r="N43" s="91"/>
      <c r="O43" s="91"/>
      <c r="P43" s="91"/>
      <c r="Q43" s="91"/>
      <c r="R43" s="91"/>
      <c r="S43" s="91"/>
      <c r="T43" s="91"/>
      <c r="U43" s="92"/>
      <c r="Y43" s="90"/>
      <c r="Z43" s="33"/>
      <c r="AA43" s="33"/>
      <c r="AB43" s="33"/>
      <c r="AC43" s="33"/>
      <c r="AD43" s="33"/>
      <c r="AQ43" s="90"/>
      <c r="AR43" s="33"/>
      <c r="AS43" s="33"/>
      <c r="AT43" s="33"/>
      <c r="AU43" s="33"/>
      <c r="AV43" s="33"/>
      <c r="BI43" s="90"/>
      <c r="BJ43" s="33"/>
      <c r="BK43" s="33"/>
      <c r="BL43" s="33"/>
      <c r="BM43" s="33"/>
      <c r="BN43" s="33"/>
      <c r="CA43" s="90"/>
      <c r="CB43" s="33"/>
      <c r="CC43" s="33"/>
      <c r="CD43" s="33"/>
      <c r="CE43" s="33"/>
      <c r="CF43" s="33"/>
      <c r="CR43" s="33"/>
      <c r="CS43" s="33"/>
      <c r="CT43" s="33"/>
      <c r="CU43" s="33"/>
      <c r="CV43" s="33"/>
    </row>
    <row r="44" spans="2:100" ht="13.4" customHeight="1" thickBot="1" x14ac:dyDescent="0.6">
      <c r="B44" s="177" t="str">
        <f>DH13</f>
        <v>ECONOMIA</v>
      </c>
      <c r="D44" s="178"/>
      <c r="E44" s="179"/>
      <c r="F44" s="179"/>
      <c r="G44" s="180"/>
      <c r="H44" s="181"/>
      <c r="I44" s="181"/>
      <c r="J44" s="181"/>
      <c r="K44" s="181"/>
      <c r="L44" s="181"/>
      <c r="M44" s="182"/>
      <c r="N44" s="182"/>
      <c r="O44" s="182"/>
      <c r="P44" s="182"/>
      <c r="Q44" s="182"/>
      <c r="R44" s="182"/>
      <c r="S44" s="182"/>
      <c r="T44" s="182"/>
      <c r="U44" s="183"/>
      <c r="V44" s="180"/>
      <c r="W44" s="179"/>
      <c r="X44" s="179"/>
      <c r="Y44" s="180"/>
      <c r="Z44" s="181"/>
      <c r="AA44" s="181"/>
      <c r="AB44" s="181"/>
      <c r="AC44" s="181"/>
      <c r="AD44" s="181"/>
      <c r="AE44" s="182"/>
      <c r="AF44" s="182"/>
      <c r="AG44" s="182"/>
      <c r="AH44" s="182"/>
      <c r="AI44" s="182"/>
      <c r="AJ44" s="182"/>
      <c r="AK44" s="182"/>
      <c r="AL44" s="182"/>
      <c r="AM44" s="184"/>
      <c r="AN44" s="181"/>
      <c r="AO44" s="179"/>
      <c r="AP44" s="179"/>
      <c r="AQ44" s="180"/>
      <c r="AR44" s="181"/>
      <c r="AS44" s="181"/>
      <c r="AT44" s="181"/>
      <c r="AU44" s="181"/>
      <c r="AV44" s="181"/>
      <c r="AW44" s="182"/>
      <c r="AX44" s="182"/>
      <c r="AY44" s="182"/>
      <c r="AZ44" s="182"/>
      <c r="BA44" s="182"/>
      <c r="BB44" s="182"/>
      <c r="BC44" s="182"/>
      <c r="BD44" s="182"/>
      <c r="BE44" s="183"/>
      <c r="BF44" s="181"/>
      <c r="BG44" s="179"/>
      <c r="BH44" s="179"/>
      <c r="BI44" s="180"/>
      <c r="BJ44" s="181"/>
      <c r="BK44" s="181"/>
      <c r="BL44" s="181"/>
      <c r="BM44" s="181"/>
      <c r="BN44" s="181"/>
      <c r="BO44" s="182"/>
      <c r="BP44" s="182"/>
      <c r="BQ44" s="182"/>
      <c r="BR44" s="182"/>
      <c r="BS44" s="182"/>
      <c r="BT44" s="182"/>
      <c r="BU44" s="182"/>
      <c r="BV44" s="182"/>
      <c r="BW44" s="183"/>
      <c r="BX44" s="181"/>
      <c r="BY44" s="179"/>
      <c r="BZ44" s="179"/>
      <c r="CA44" s="180"/>
      <c r="CB44" s="181"/>
      <c r="CC44" s="181"/>
      <c r="CD44" s="181"/>
      <c r="CE44" s="181"/>
      <c r="CF44" s="181"/>
      <c r="CG44" s="182"/>
      <c r="CH44" s="182"/>
      <c r="CI44" s="182"/>
      <c r="CJ44" s="182"/>
      <c r="CK44" s="182"/>
      <c r="CL44" s="182"/>
      <c r="CM44" s="182"/>
      <c r="CN44" s="182"/>
      <c r="CO44" s="183"/>
      <c r="CP44" s="185"/>
    </row>
    <row r="45" spans="2:100" s="33" customFormat="1" ht="84" customHeight="1" thickBot="1" x14ac:dyDescent="0.4">
      <c r="B45" s="186"/>
      <c r="C45" s="107"/>
      <c r="D45" s="187"/>
      <c r="E45" s="188"/>
      <c r="F45" s="189" t="str">
        <f>VLOOKUP(E46,'[1]Llista Indicadors'!$B$6:$AA$1053,$CT$13,FALSE)</f>
        <v>Disposar dels recursos i del finançament adequats</v>
      </c>
      <c r="G45" s="190"/>
      <c r="H45" s="191">
        <f>$H$2</f>
        <v>2018</v>
      </c>
      <c r="I45" s="191">
        <f>$I$2</f>
        <v>2019</v>
      </c>
      <c r="J45" s="191">
        <f>$J$2</f>
        <v>2020</v>
      </c>
      <c r="K45" s="192">
        <f>$K$2</f>
        <v>2021</v>
      </c>
      <c r="L45" s="193">
        <f>$L$2</f>
        <v>2022</v>
      </c>
      <c r="M45" s="42"/>
      <c r="N45" s="42"/>
      <c r="O45" s="42"/>
      <c r="P45" s="42"/>
      <c r="Q45" s="43" t="s">
        <v>0</v>
      </c>
      <c r="R45" s="43" t="s">
        <v>1</v>
      </c>
      <c r="S45" s="43" t="s">
        <v>2</v>
      </c>
      <c r="T45" s="43" t="s">
        <v>3</v>
      </c>
      <c r="U45" s="194"/>
      <c r="V45" s="195"/>
      <c r="W45" s="188"/>
      <c r="X45" s="189" t="str">
        <f>VLOOKUP(W46,'[1]Llista Indicadors'!$B$6:$AA$1053,$CT$13,FALSE)</f>
        <v>Distribució (en percentatge) de la despesa entre els diferents àmbits de cultura</v>
      </c>
      <c r="Y45" s="190"/>
      <c r="Z45" s="191">
        <f>$H$2</f>
        <v>2018</v>
      </c>
      <c r="AA45" s="191">
        <f>$I$2</f>
        <v>2019</v>
      </c>
      <c r="AB45" s="191">
        <f>$J$2</f>
        <v>2020</v>
      </c>
      <c r="AC45" s="192">
        <f>$K$2</f>
        <v>2021</v>
      </c>
      <c r="AD45" s="193">
        <f>$L$2</f>
        <v>2022</v>
      </c>
      <c r="AE45" s="42"/>
      <c r="AF45" s="42"/>
      <c r="AG45" s="42"/>
      <c r="AH45" s="42"/>
      <c r="AI45" s="43" t="s">
        <v>0</v>
      </c>
      <c r="AJ45" s="43" t="s">
        <v>1</v>
      </c>
      <c r="AK45" s="43" t="s">
        <v>2</v>
      </c>
      <c r="AL45" s="43" t="s">
        <v>3</v>
      </c>
      <c r="AM45" s="194"/>
      <c r="AN45" s="195"/>
      <c r="AO45" s="188"/>
      <c r="AP45" s="189" t="str">
        <f>VLOOKUP(AO46,'[1]Llista Indicadors'!$B$6:$AA$1053,$CT$13,FALSE)</f>
        <v>Distribució (en euros/habitant) de la despesa entre els diferents àmbits de cultura</v>
      </c>
      <c r="AQ45" s="190"/>
      <c r="AR45" s="191">
        <f>$H$2</f>
        <v>2018</v>
      </c>
      <c r="AS45" s="191">
        <f>$I$2</f>
        <v>2019</v>
      </c>
      <c r="AT45" s="191">
        <f>$J$2</f>
        <v>2020</v>
      </c>
      <c r="AU45" s="192">
        <f>$K$2</f>
        <v>2021</v>
      </c>
      <c r="AV45" s="193">
        <f>$L$2</f>
        <v>2022</v>
      </c>
      <c r="AW45" s="42"/>
      <c r="AX45" s="42"/>
      <c r="AY45" s="42"/>
      <c r="AZ45" s="42"/>
      <c r="BA45" s="43" t="s">
        <v>0</v>
      </c>
      <c r="BB45" s="43" t="s">
        <v>1</v>
      </c>
      <c r="BC45" s="43" t="s">
        <v>2</v>
      </c>
      <c r="BD45" s="43" t="s">
        <v>3</v>
      </c>
      <c r="BE45" s="194"/>
      <c r="BF45" s="195"/>
      <c r="BG45" s="188"/>
      <c r="BH45" s="189" t="str">
        <f>VLOOKUP(BG46,'[1]Llista Indicadors'!$B$6:$AA$1053,$CT$13,FALSE)</f>
        <v>Autofinançament dels diferents àmbits de cultura</v>
      </c>
      <c r="BI45" s="190"/>
      <c r="BJ45" s="191">
        <f>$H$2</f>
        <v>2018</v>
      </c>
      <c r="BK45" s="191">
        <f>$I$2</f>
        <v>2019</v>
      </c>
      <c r="BL45" s="191">
        <f>$J$2</f>
        <v>2020</v>
      </c>
      <c r="BM45" s="192">
        <f>$K$2</f>
        <v>2021</v>
      </c>
      <c r="BN45" s="193">
        <f>$L$2</f>
        <v>2022</v>
      </c>
      <c r="BO45" s="42"/>
      <c r="BP45" s="42"/>
      <c r="BQ45" s="42"/>
      <c r="BR45" s="42"/>
      <c r="BS45" s="43" t="s">
        <v>0</v>
      </c>
      <c r="BT45" s="43" t="s">
        <v>1</v>
      </c>
      <c r="BU45" s="43" t="s">
        <v>2</v>
      </c>
      <c r="BV45" s="43" t="s">
        <v>3</v>
      </c>
      <c r="BW45" s="194"/>
      <c r="BX45" s="195"/>
      <c r="BY45" s="188"/>
      <c r="BZ45" s="189" t="str">
        <f>VLOOKUP(BY46,'[1]Llista Indicadors'!$B$6:$AA$1053,$CT$13,FALSE)</f>
        <v>Oferir el servei a uns costos unitaris adequats</v>
      </c>
      <c r="CA45" s="190"/>
      <c r="CB45" s="191">
        <f>$H$2</f>
        <v>2018</v>
      </c>
      <c r="CC45" s="191">
        <f>$I$2</f>
        <v>2019</v>
      </c>
      <c r="CD45" s="191">
        <f>$J$2</f>
        <v>2020</v>
      </c>
      <c r="CE45" s="192">
        <f>$K$2</f>
        <v>2021</v>
      </c>
      <c r="CF45" s="193">
        <f>$L$2</f>
        <v>2022</v>
      </c>
      <c r="CG45" s="42"/>
      <c r="CH45" s="42"/>
      <c r="CI45" s="42"/>
      <c r="CJ45" s="42"/>
      <c r="CK45" s="43" t="s">
        <v>0</v>
      </c>
      <c r="CL45" s="43" t="s">
        <v>1</v>
      </c>
      <c r="CM45" s="43" t="s">
        <v>2</v>
      </c>
      <c r="CN45" s="43" t="s">
        <v>3</v>
      </c>
      <c r="CO45" s="194"/>
      <c r="CP45" s="196"/>
    </row>
    <row r="46" spans="2:100" ht="84" customHeight="1" thickBot="1" x14ac:dyDescent="0.35">
      <c r="B46" s="186"/>
      <c r="C46" s="107"/>
      <c r="D46" s="197"/>
      <c r="E46" s="188">
        <v>73</v>
      </c>
      <c r="F46" s="54">
        <f>VLOOKUP(E46,'[1]Llista Indicadors'!$B$6:$BA$1053,30,FALSE)</f>
        <v>86401</v>
      </c>
      <c r="G46" s="55" t="str">
        <f>VLOOKUP(E46,'[1]Llista Indicadors'!$B$6:$AA$1053,$CU$13,FALSE)</f>
        <v>Despesa corrent en cultura per habitant</v>
      </c>
      <c r="H46" s="56">
        <f>VLOOKUP(E46,'[1]Llista Indicadors'!$B$6:$AA$1053,$CV$13,FALSE)</f>
        <v>58.94406526168315</v>
      </c>
      <c r="I46" s="57">
        <f>VLOOKUP(E46,'[1]Llista Indicadors'!$B$6:$AA$1053,$CW$13,FALSE)</f>
        <v>62.291369725841157</v>
      </c>
      <c r="J46" s="57">
        <f>VLOOKUP(E46,'[1]Llista Indicadors'!$B$6:$AA$1053,$CX$13,FALSE)</f>
        <v>51.142251842248747</v>
      </c>
      <c r="K46" s="58">
        <f>VLOOKUP(E46,'[1]Llista Indicadors'!$B$6:$AA$1053,$CY$13,FALSE)</f>
        <v>60.565014162061424</v>
      </c>
      <c r="L46" s="59">
        <f>VLOOKUP(E46,'[1]Llista Indicadors'!$B$6:$AA$1053,$CZ$13,FALSE)</f>
        <v>64.94854523647895</v>
      </c>
      <c r="M46" s="42" t="str">
        <f t="shared" ref="M46:N49" si="123">IF(H46="-","",IF(I46=H46,"M",IF(I46&gt;H46,"P","B")))</f>
        <v>P</v>
      </c>
      <c r="N46" s="42" t="str">
        <f t="shared" si="123"/>
        <v>B</v>
      </c>
      <c r="O46" s="42" t="str">
        <f>IF(L46="-","",IF(J46="-","",IF(L46=J46,"M",IF(L46&gt;J46,"P","B"))))</f>
        <v>P</v>
      </c>
      <c r="P46" s="60">
        <f>IF(L46="-","",IF(H46="-","",(L46-H46)/H46))</f>
        <v>0.10186742207444993</v>
      </c>
      <c r="Q46" s="61">
        <f>COUNTIF(M46:O46,"P")</f>
        <v>2</v>
      </c>
      <c r="R46" s="61">
        <f>COUNTIF(M46:O46,"B")</f>
        <v>1</v>
      </c>
      <c r="S46" s="61">
        <f>COUNTIF(M46:O46,"M")</f>
        <v>0</v>
      </c>
      <c r="T46" s="61" t="str">
        <f t="shared" ref="T46:T49" si="124">IF(Q46&gt;0,IF(R46=0,"P",""),IF(R46&gt;0,IF(Q46=0,"B",""),""))</f>
        <v/>
      </c>
      <c r="U46" s="198" t="str">
        <f>IF(T46="P","é",IF(T46="B","ê",IF(P46="","",IF(M46=N46,IF(N46=O46,IF(O46="P","é","ê"),IF(P46&lt;0.05,IF(P46&gt;-0.05,"è",""),"")),IF(P46&lt;0.05,IF(P46&gt;-0.05,"è",""),"")))))</f>
        <v/>
      </c>
      <c r="V46" s="199"/>
      <c r="W46" s="188">
        <v>80</v>
      </c>
      <c r="X46" s="54">
        <f>VLOOKUP(W46,'[1]Llista Indicadors'!$B$6:$BA$1053,30,FALSE)</f>
        <v>86431</v>
      </c>
      <c r="Y46" s="64" t="str">
        <f>VLOOKUP(W46,'[1]Llista Indicadors'!$B$6:$AA$1053,$CU$13,FALSE)</f>
        <v>% de despesa en Biblioteques públiques s/total de la despesa corrent en cultura</v>
      </c>
      <c r="Z46" s="56">
        <f>VLOOKUP(W46,'[1]Llista Indicadors'!$B$6:$AA$1053,$CV$13,FALSE)</f>
        <v>26.95317455161635</v>
      </c>
      <c r="AA46" s="57">
        <f>VLOOKUP(W46,'[1]Llista Indicadors'!$B$6:$AA$1053,$CW$13,FALSE)</f>
        <v>26.60984426957349</v>
      </c>
      <c r="AB46" s="57">
        <f>VLOOKUP(W46,'[1]Llista Indicadors'!$B$6:$AA$1053,$CX$13,FALSE)</f>
        <v>31.401938220896639</v>
      </c>
      <c r="AC46" s="158">
        <f>VLOOKUP(W46,'[1]Llista Indicadors'!$B$6:$AA$1053,$CY$13,FALSE)</f>
        <v>28.122814799255089</v>
      </c>
      <c r="AD46" s="66">
        <f>VLOOKUP(W46,'[1]Llista Indicadors'!$B$6:$AA$1053,$CZ$13,FALSE)</f>
        <v>29.704332584081531</v>
      </c>
      <c r="AE46" s="42" t="str">
        <f>IF(Z46="-","",IF(AA46=Z46,"M",IF(AA46&gt;Z46,"P","B")))</f>
        <v>B</v>
      </c>
      <c r="AF46" s="42" t="str">
        <f t="shared" ref="AF46:AF55" si="125">IF(AA46="-","",IF(AB46=AA46,"M",IF(AB46&gt;AA46,"P","B")))</f>
        <v>P</v>
      </c>
      <c r="AG46" s="42" t="str">
        <f>IF(AD46="-","",IF(AB46="-","",IF(AD46=AB46,"M",IF(AD46&gt;AB46,"P","B"))))</f>
        <v>B</v>
      </c>
      <c r="AH46" s="60">
        <f>IF(AD46="-","",IF(Z46="-","",(AD46-Z46)/Z46))</f>
        <v>0.10207176253753002</v>
      </c>
      <c r="AI46" s="61">
        <f>COUNTIF(AE46:AG46,"P")</f>
        <v>1</v>
      </c>
      <c r="AJ46" s="61">
        <f>COUNTIF(AE46:AG46,"B")</f>
        <v>2</v>
      </c>
      <c r="AK46" s="61">
        <f>COUNTIF(AE46:AG46,"M")</f>
        <v>0</v>
      </c>
      <c r="AL46" s="61" t="str">
        <f t="shared" ref="AL46:AL55" si="126">IF(AI46&gt;0,IF(AJ46=0,"P",""),IF(AJ46&gt;0,IF(AI46=0,"B",""),""))</f>
        <v/>
      </c>
      <c r="AM46" s="198" t="str">
        <f>IF(AL46="P","é",IF(AL46="B","ê",IF(AH46="","",IF(AE46=AF46,IF(AF46=AG46,IF(AG46="P","é","ê"),IF(AH46&lt;0.05,IF(AH46&gt;-0.05,"è",""),"")),IF(AH46&lt;0.05,IF(AH46&gt;-0.05,"è",""),"")))))</f>
        <v/>
      </c>
      <c r="AN46" s="200"/>
      <c r="AO46" s="188">
        <v>90</v>
      </c>
      <c r="AP46" s="54">
        <f>VLOOKUP(AO46,'[1]Llista Indicadors'!$B$6:$BA$1053,30,FALSE)</f>
        <v>91137</v>
      </c>
      <c r="AQ46" s="126" t="str">
        <f>VLOOKUP(AO46,'[1]Llista Indicadors'!$B$6:$AA$1053,$CU$13,FALSE)</f>
        <v>Despesa corrent en Biblioteques públiques per habitant</v>
      </c>
      <c r="AR46" s="56">
        <f>VLOOKUP(AO46,'[1]Llista Indicadors'!$B$6:$AA$1053,$CV$13,FALSE)</f>
        <v>15.88729679780012</v>
      </c>
      <c r="AS46" s="57">
        <f>VLOOKUP(AO46,'[1]Llista Indicadors'!$B$6:$AA$1053,$CW$13,FALSE)</f>
        <v>16.575636477430582</v>
      </c>
      <c r="AT46" s="57">
        <f>VLOOKUP(AO46,'[1]Llista Indicadors'!$B$6:$AA$1053,$CX$13,FALSE)</f>
        <v>16.084150873136391</v>
      </c>
      <c r="AU46" s="58">
        <f>VLOOKUP(AO46,'[1]Llista Indicadors'!$B$6:$AA$1053,$CY$13,FALSE)</f>
        <v>16.833864866568629</v>
      </c>
      <c r="AV46" s="59">
        <f>VLOOKUP(AO46,'[1]Llista Indicadors'!$B$6:$AA$1053,$CZ$13,FALSE)</f>
        <v>19.310761613724608</v>
      </c>
      <c r="AW46" s="42" t="str">
        <f>IF(AR46="-","",IF(AS46=AR46,"M",IF(AS46&gt;AR46,"P","B")))</f>
        <v>P</v>
      </c>
      <c r="AX46" s="42" t="str">
        <f t="shared" ref="AX46:AX55" si="127">IF(AS46="-","",IF(AT46=AS46,"M",IF(AT46&gt;AS46,"P","B")))</f>
        <v>B</v>
      </c>
      <c r="AY46" s="42" t="str">
        <f>IF(AV46="-","",IF(AT46="-","",IF(AV46=AT46,"M",IF(AV46&gt;AT46,"P","B"))))</f>
        <v>P</v>
      </c>
      <c r="AZ46" s="60">
        <f>IF(AV46="-","",IF(AR46="-","",(AV46-AR46)/AR46))</f>
        <v>0.21548441245199926</v>
      </c>
      <c r="BA46" s="61">
        <f>COUNTIF(AW46:AY46,"P")</f>
        <v>2</v>
      </c>
      <c r="BB46" s="61">
        <f>COUNTIF(AW46:AY46,"B")</f>
        <v>1</v>
      </c>
      <c r="BC46" s="61">
        <f>COUNTIF(AW46:AY46,"M")</f>
        <v>0</v>
      </c>
      <c r="BD46" s="61" t="str">
        <f t="shared" ref="BD46:BD55" si="128">IF(BA46&gt;0,IF(BB46=0,"P",""),IF(BB46&gt;0,IF(BA46=0,"B",""),""))</f>
        <v/>
      </c>
      <c r="BE46" s="198" t="str">
        <f>IF(BD46="P","é",IF(BD46="B","ê",IF(AZ46="","",IF(AW46=AX46,IF(AX46=AY46,IF(AY46="P","é","ê"),IF(AZ46&lt;0.05,IF(AZ46&gt;-0.05,"è",""),"")),IF(AZ46&lt;0.05,IF(AZ46&gt;-0.05,"è",""),"")))))</f>
        <v/>
      </c>
      <c r="BF46" s="200"/>
      <c r="BG46" s="188">
        <v>100</v>
      </c>
      <c r="BH46" s="54">
        <f>VLOOKUP(BG46,'[1]Llista Indicadors'!$B$6:$BA$1053,30,FALSE)</f>
        <v>91192</v>
      </c>
      <c r="BI46" s="64" t="str">
        <f>VLOOKUP(BG46,'[1]Llista Indicadors'!$B$6:$AA$1053,$CU$13,FALSE)</f>
        <v>% d'autofinançament per taxes, preus públics i patrocini de les Biblioteques públiques</v>
      </c>
      <c r="BJ46" s="56">
        <f>VLOOKUP(BG46,'[1]Llista Indicadors'!$B$6:$AA$1053,$CV$13,FALSE)</f>
        <v>0.1309307840248283</v>
      </c>
      <c r="BK46" s="57">
        <f>VLOOKUP(BG46,'[1]Llista Indicadors'!$B$6:$AA$1053,$CW$13,FALSE)</f>
        <v>3.1034815740599731E-2</v>
      </c>
      <c r="BL46" s="57">
        <f>VLOOKUP(BG46,'[1]Llista Indicadors'!$B$6:$AA$1053,$CX$13,FALSE)</f>
        <v>2.6814981232740832E-2</v>
      </c>
      <c r="BM46" s="158">
        <f>VLOOKUP(BG46,'[1]Llista Indicadors'!$B$6:$AA$1053,$CY$13,FALSE)</f>
        <v>0.1340172338517841</v>
      </c>
      <c r="BN46" s="66">
        <f>VLOOKUP(BG46,'[1]Llista Indicadors'!$B$6:$AA$1053,$CZ$13,FALSE)</f>
        <v>9.4097619538301508E-2</v>
      </c>
      <c r="BO46" s="42" t="str">
        <f>IF(BJ46="-","",IF(BK46=BJ46,"M",IF(BK46&gt;BJ46,"P","B")))</f>
        <v>B</v>
      </c>
      <c r="BP46" s="42" t="str">
        <f t="shared" ref="BP46:BP54" si="129">IF(BK46="-","",IF(BL46=BK46,"M",IF(BL46&gt;BK46,"P","B")))</f>
        <v>B</v>
      </c>
      <c r="BQ46" s="42" t="str">
        <f>IF(BN46="-","",IF(BL46="-","",IF(BN46=BL46,"M",IF(BN46&gt;BL46,"P","B"))))</f>
        <v>P</v>
      </c>
      <c r="BR46" s="60">
        <f>IF(BN46="-","",IF(BJ46="-","",(BN46-BJ46)/BJ46))</f>
        <v>-0.28131783339464422</v>
      </c>
      <c r="BS46" s="61">
        <f>COUNTIF(BO46:BQ46,"P")</f>
        <v>1</v>
      </c>
      <c r="BT46" s="61">
        <f>COUNTIF(BO46:BQ46,"B")</f>
        <v>2</v>
      </c>
      <c r="BU46" s="61">
        <f>COUNTIF(BO46:BQ46,"M")</f>
        <v>0</v>
      </c>
      <c r="BV46" s="61" t="str">
        <f t="shared" ref="BV46:BV54" si="130">IF(BS46&gt;0,IF(BT46=0,"P",""),IF(BT46&gt;0,IF(BS46=0,"B",""),""))</f>
        <v/>
      </c>
      <c r="BW46" s="198" t="str">
        <f>IF(BV46="P","é",IF(BV46="B","ê",IF(BR46="","",IF(BO46=BP46,IF(BP46=BQ46,IF(BQ46="P","é","ê"),IF(BR46&lt;0.05,IF(BR46&gt;-0.05,"è",""),"")),IF(BR46&lt;0.05,IF(BR46&gt;-0.05,"è",""),"")))))</f>
        <v/>
      </c>
      <c r="BX46" s="200"/>
      <c r="BY46" s="188">
        <v>109</v>
      </c>
      <c r="BZ46" s="54">
        <f>VLOOKUP(BY46,'[1]Llista Indicadors'!$B$6:$BA$1053,30,FALSE)</f>
        <v>91242</v>
      </c>
      <c r="CA46" s="64" t="str">
        <f>VLOOKUP(BY46,'[1]Llista Indicadors'!$B$6:$AA$1053,$CU$13,FALSE)</f>
        <v>Despesa corrent per visita a les Biblioteques públiques</v>
      </c>
      <c r="CB46" s="56">
        <f>VLOOKUP(BY46,'[1]Llista Indicadors'!$B$6:$AA$1053,$CV$13,FALSE)</f>
        <v>5.3340530888161286</v>
      </c>
      <c r="CC46" s="57">
        <f>VLOOKUP(BY46,'[1]Llista Indicadors'!$B$6:$AA$1053,$CW$13,FALSE)</f>
        <v>5.50318171417545</v>
      </c>
      <c r="CD46" s="57">
        <f>VLOOKUP(BY46,'[1]Llista Indicadors'!$B$6:$AA$1053,$CX$13,FALSE)</f>
        <v>15.301903393699639</v>
      </c>
      <c r="CE46" s="158">
        <f>VLOOKUP(BY46,'[1]Llista Indicadors'!$B$6:$AA$1053,$CY$13,FALSE)</f>
        <v>11.16262003063995</v>
      </c>
      <c r="CF46" s="161">
        <f>VLOOKUP(BY46,'[1]Llista Indicadors'!$B$6:$AA$1053,$CZ$13,FALSE)</f>
        <v>8.8647103418413682</v>
      </c>
      <c r="CG46" s="42" t="str">
        <f>IF(CB46="-","",IF(CC46=CB46,"M",IF(CC46&gt;CB46,"P","B")))</f>
        <v>P</v>
      </c>
      <c r="CH46" s="42" t="str">
        <f t="shared" ref="CH46:CH55" si="131">IF(CC46="-","",IF(CD46=CC46,"M",IF(CD46&gt;CC46,"P","B")))</f>
        <v>P</v>
      </c>
      <c r="CI46" s="42" t="str">
        <f>IF(CF46="-","",IF(CD46="-","",IF(CF46=CD46,"M",IF(CF46&gt;CD46,"P","B"))))</f>
        <v>B</v>
      </c>
      <c r="CJ46" s="60">
        <f>IF(CF46="-","",IF(CB46="-","",(CF46-CB46)/CB46))</f>
        <v>0.66190890758623</v>
      </c>
      <c r="CK46" s="61">
        <f>COUNTIF(CG46:CI46,"P")</f>
        <v>2</v>
      </c>
      <c r="CL46" s="61">
        <f>COUNTIF(CG46:CI46,"B")</f>
        <v>1</v>
      </c>
      <c r="CM46" s="61">
        <f>COUNTIF(CG46:CI46,"M")</f>
        <v>0</v>
      </c>
      <c r="CN46" s="61" t="str">
        <f t="shared" ref="CN46:CN55" si="132">IF(CK46&gt;0,IF(CL46=0,"P",""),IF(CL46&gt;0,IF(CK46=0,"B",""),""))</f>
        <v/>
      </c>
      <c r="CO46" s="198" t="str">
        <f>IF(CN46="P","é",IF(CN46="B","ê",IF(CJ46="","",IF(CG46=CH46,IF(CH46=CI46,IF(CI46="P","é","ê"),IF(CJ46&lt;0.05,IF(CJ46&gt;-0.05,"è",""),"")),IF(CJ46&lt;0.05,IF(CJ46&gt;-0.05,"è",""),"")))))</f>
        <v/>
      </c>
      <c r="CP46" s="196"/>
      <c r="CQ46" s="33"/>
    </row>
    <row r="47" spans="2:100" ht="84" customHeight="1" thickBot="1" x14ac:dyDescent="0.35">
      <c r="B47" s="186"/>
      <c r="C47" s="107"/>
      <c r="D47" s="197"/>
      <c r="E47" s="188">
        <v>74</v>
      </c>
      <c r="F47" s="54">
        <f>VLOOKUP(E47,'[1]Llista Indicadors'!$B$6:$BA$1053,30,FALSE)</f>
        <v>86406</v>
      </c>
      <c r="G47" s="55" t="str">
        <f>VLOOKUP(E47,'[1]Llista Indicadors'!$B$6:$AA$1053,$CU$13,FALSE)</f>
        <v>% de la despesa corrent en cultura sobre el pressupost corrent municipal</v>
      </c>
      <c r="H47" s="56">
        <f>VLOOKUP(E47,'[1]Llista Indicadors'!$B$6:$AA$1053,$CV$13,FALSE)</f>
        <v>6.7139227572964586</v>
      </c>
      <c r="I47" s="57">
        <f>VLOOKUP(E47,'[1]Llista Indicadors'!$B$6:$AA$1053,$CW$13,FALSE)</f>
        <v>6.8788287807462778</v>
      </c>
      <c r="J47" s="57">
        <f>VLOOKUP(E47,'[1]Llista Indicadors'!$B$6:$AA$1053,$CX$13,FALSE)</f>
        <v>5.812190007180023</v>
      </c>
      <c r="K47" s="58">
        <f>VLOOKUP(E47,'[1]Llista Indicadors'!$B$6:$AA$1053,$CY$13,FALSE)</f>
        <v>6.3613789954544782</v>
      </c>
      <c r="L47" s="59">
        <f>VLOOKUP(E47,'[1]Llista Indicadors'!$B$6:$AA$1053,$CZ$13,FALSE)</f>
        <v>6.418446776632865</v>
      </c>
      <c r="M47" s="42" t="str">
        <f t="shared" si="123"/>
        <v>P</v>
      </c>
      <c r="N47" s="42" t="str">
        <f t="shared" si="123"/>
        <v>B</v>
      </c>
      <c r="O47" s="42" t="str">
        <f>IF(L47="-","",IF(J47="-","",IF(L47=J47,"M",IF(L47&gt;J47,"P","B"))))</f>
        <v>P</v>
      </c>
      <c r="P47" s="60">
        <f>IF(L47="-","",IF(H47="-","",(L47-H47)/H47))</f>
        <v>-4.4009439986851286E-2</v>
      </c>
      <c r="Q47" s="61">
        <f t="shared" ref="Q47:Q49" si="133">COUNTIF(M47:O47,"P")</f>
        <v>2</v>
      </c>
      <c r="R47" s="61">
        <f t="shared" ref="R47:R49" si="134">COUNTIF(M47:O47,"B")</f>
        <v>1</v>
      </c>
      <c r="S47" s="61">
        <f t="shared" ref="S47:S49" si="135">COUNTIF(M47:O47,"M")</f>
        <v>0</v>
      </c>
      <c r="T47" s="61" t="str">
        <f t="shared" si="124"/>
        <v/>
      </c>
      <c r="U47" s="198" t="str">
        <f t="shared" ref="U47:U49" si="136">IF(T47="P","é",IF(T47="B","ê",IF(P47="","",IF(M47=N47,IF(N47=O47,IF(O47="P","é","ê"),IF(P47&lt;0.05,IF(P47&gt;-0.05,"è",""),"")),IF(P47&lt;0.05,IF(P47&gt;-0.05,"è",""),"")))))</f>
        <v>è</v>
      </c>
      <c r="V47" s="199"/>
      <c r="W47" s="188">
        <v>81</v>
      </c>
      <c r="X47" s="54">
        <f>VLOOKUP(W47,'[1]Llista Indicadors'!$B$6:$BA$1053,30,FALSE)</f>
        <v>86446</v>
      </c>
      <c r="Y47" s="72" t="str">
        <f>VLOOKUP(W47,'[1]Llista Indicadors'!$B$6:$AA$1053,$CU$13,FALSE)</f>
        <v>% de despesa en CCP s/total de la despesa corrent en cultura</v>
      </c>
      <c r="Z47" s="56">
        <f>VLOOKUP(W47,'[1]Llista Indicadors'!$B$6:$AA$1053,$CV$13,FALSE)</f>
        <v>10.8569500718383</v>
      </c>
      <c r="AA47" s="57">
        <f>VLOOKUP(W47,'[1]Llista Indicadors'!$B$6:$AA$1053,$CW$13,FALSE)</f>
        <v>11.64795633480473</v>
      </c>
      <c r="AB47" s="57">
        <f>VLOOKUP(W47,'[1]Llista Indicadors'!$B$6:$AA$1053,$CX$13,FALSE)</f>
        <v>11.43514996035816</v>
      </c>
      <c r="AC47" s="158">
        <f>VLOOKUP(W47,'[1]Llista Indicadors'!$B$6:$AA$1053,$CY$13,FALSE)</f>
        <v>11.244005527143861</v>
      </c>
      <c r="AD47" s="66">
        <f>VLOOKUP(W47,'[1]Llista Indicadors'!$B$6:$AA$1053,$CZ$13,FALSE)</f>
        <v>9.7253565570543898</v>
      </c>
      <c r="AE47" s="42" t="str">
        <f t="shared" ref="AE47:AE55" si="137">IF(Z47="-","",IF(AA47=Z47,"M",IF(AA47&gt;Z47,"P","B")))</f>
        <v>P</v>
      </c>
      <c r="AF47" s="42" t="str">
        <f t="shared" si="125"/>
        <v>B</v>
      </c>
      <c r="AG47" s="42" t="str">
        <f t="shared" ref="AG47:AG55" si="138">IF(AD47="-","",IF(AB47="-","",IF(AD47=AB47,"M",IF(AD47&gt;AB47,"P","B"))))</f>
        <v>B</v>
      </c>
      <c r="AH47" s="60">
        <f t="shared" ref="AH47:AH55" si="139">IF(AD47="-","",IF(Z47="-","",(AD47-Z47)/Z47))</f>
        <v>-0.10422756918806653</v>
      </c>
      <c r="AI47" s="61">
        <f t="shared" ref="AI47:AI55" si="140">COUNTIF(AE47:AG47,"P")</f>
        <v>1</v>
      </c>
      <c r="AJ47" s="61">
        <f t="shared" ref="AJ47:AJ55" si="141">COUNTIF(AE47:AG47,"B")</f>
        <v>2</v>
      </c>
      <c r="AK47" s="61">
        <f t="shared" ref="AK47:AK55" si="142">COUNTIF(AE47:AG47,"M")</f>
        <v>0</v>
      </c>
      <c r="AL47" s="61" t="str">
        <f t="shared" si="126"/>
        <v/>
      </c>
      <c r="AM47" s="198" t="str">
        <f t="shared" ref="AM47:AM55" si="143">IF(AL47="P","é",IF(AL47="B","ê",IF(AH47="","",IF(AE47=AF47,IF(AF47=AG47,IF(AG47="P","é","ê"),IF(AH47&lt;0.05,IF(AH47&gt;-0.05,"è",""),"")),IF(AH47&lt;0.05,IF(AH47&gt;-0.05,"è",""),"")))))</f>
        <v/>
      </c>
      <c r="AN47" s="200"/>
      <c r="AO47" s="188">
        <v>91</v>
      </c>
      <c r="AP47" s="54">
        <f>VLOOKUP(AO47,'[1]Llista Indicadors'!$B$6:$BA$1053,30,FALSE)</f>
        <v>91142</v>
      </c>
      <c r="AQ47" s="127" t="str">
        <f>VLOOKUP(AO47,'[1]Llista Indicadors'!$B$6:$AA$1053,$CU$13,FALSE)</f>
        <v>Despesa corrent en CCP per habitant</v>
      </c>
      <c r="AR47" s="56">
        <f>VLOOKUP(AO47,'[1]Llista Indicadors'!$B$6:$AA$1053,$CV$13,FALSE)</f>
        <v>6.7793916662186877</v>
      </c>
      <c r="AS47" s="57">
        <f>VLOOKUP(AO47,'[1]Llista Indicadors'!$B$6:$AA$1053,$CW$13,FALSE)</f>
        <v>8.321761184373841</v>
      </c>
      <c r="AT47" s="57">
        <f>VLOOKUP(AO47,'[1]Llista Indicadors'!$B$6:$AA$1053,$CX$13,FALSE)</f>
        <v>5.8125725128986838</v>
      </c>
      <c r="AU47" s="58">
        <f>VLOOKUP(AO47,'[1]Llista Indicadors'!$B$6:$AA$1053,$CY$13,FALSE)</f>
        <v>6.6158526739245938</v>
      </c>
      <c r="AV47" s="59">
        <f>VLOOKUP(AO47,'[1]Llista Indicadors'!$B$6:$AA$1053,$CZ$13,FALSE)</f>
        <v>6.4132405107802546</v>
      </c>
      <c r="AW47" s="42" t="str">
        <f t="shared" ref="AW47:AW55" si="144">IF(AR47="-","",IF(AS47=AR47,"M",IF(AS47&gt;AR47,"P","B")))</f>
        <v>P</v>
      </c>
      <c r="AX47" s="42" t="str">
        <f t="shared" si="127"/>
        <v>B</v>
      </c>
      <c r="AY47" s="42" t="str">
        <f t="shared" ref="AY47:AY55" si="145">IF(AV47="-","",IF(AT47="-","",IF(AV47=AT47,"M",IF(AV47&gt;AT47,"P","B"))))</f>
        <v>P</v>
      </c>
      <c r="AZ47" s="60">
        <f t="shared" ref="AZ47:AZ55" si="146">IF(AV47="-","",IF(AR47="-","",(AV47-AR47)/AR47))</f>
        <v>-5.4009441180827907E-2</v>
      </c>
      <c r="BA47" s="61">
        <f t="shared" ref="BA47:BA55" si="147">COUNTIF(AW47:AY47,"P")</f>
        <v>2</v>
      </c>
      <c r="BB47" s="61">
        <f t="shared" ref="BB47:BB55" si="148">COUNTIF(AW47:AY47,"B")</f>
        <v>1</v>
      </c>
      <c r="BC47" s="61">
        <f t="shared" ref="BC47:BC55" si="149">COUNTIF(AW47:AY47,"M")</f>
        <v>0</v>
      </c>
      <c r="BD47" s="61" t="str">
        <f t="shared" si="128"/>
        <v/>
      </c>
      <c r="BE47" s="198" t="str">
        <f t="shared" ref="BE47:BE55" si="150">IF(BD47="P","é",IF(BD47="B","ê",IF(AZ47="","",IF(AW47=AX47,IF(AX47=AY47,IF(AY47="P","é","ê"),IF(AZ47&lt;0.05,IF(AZ47&gt;-0.05,"è",""),"")),IF(AZ47&lt;0.05,IF(AZ47&gt;-0.05,"è",""),"")))))</f>
        <v/>
      </c>
      <c r="BF47" s="200"/>
      <c r="BG47" s="188">
        <v>101</v>
      </c>
      <c r="BH47" s="54">
        <f>VLOOKUP(BG47,'[1]Llista Indicadors'!$B$6:$BA$1053,30,FALSE)</f>
        <v>91197</v>
      </c>
      <c r="BI47" s="72" t="str">
        <f>VLOOKUP(BG47,'[1]Llista Indicadors'!$B$6:$AA$1053,$CU$13,FALSE)</f>
        <v>% d'autofinançament per taxes, preus públics i patrocini dels CCP</v>
      </c>
      <c r="BJ47" s="56">
        <f>VLOOKUP(BG47,'[1]Llista Indicadors'!$B$6:$AA$1053,$CV$13,FALSE)</f>
        <v>3.390113976925897</v>
      </c>
      <c r="BK47" s="57">
        <f>VLOOKUP(BG47,'[1]Llista Indicadors'!$B$6:$AA$1053,$CW$13,FALSE)</f>
        <v>5.913543855461568</v>
      </c>
      <c r="BL47" s="57">
        <f>VLOOKUP(BG47,'[1]Llista Indicadors'!$B$6:$AA$1053,$CX$13,FALSE)</f>
        <v>5.0714242680029438</v>
      </c>
      <c r="BM47" s="158">
        <f>VLOOKUP(BG47,'[1]Llista Indicadors'!$B$6:$AA$1053,$CY$13,FALSE)</f>
        <v>3.5301582019862501</v>
      </c>
      <c r="BN47" s="66">
        <f>VLOOKUP(BG47,'[1]Llista Indicadors'!$B$6:$AA$1053,$CZ$13,FALSE)</f>
        <v>6.6792616482907663</v>
      </c>
      <c r="BO47" s="42" t="str">
        <f t="shared" ref="BO47:BO54" si="151">IF(BJ47="-","",IF(BK47=BJ47,"M",IF(BK47&gt;BJ47,"P","B")))</f>
        <v>P</v>
      </c>
      <c r="BP47" s="42" t="str">
        <f t="shared" si="129"/>
        <v>B</v>
      </c>
      <c r="BQ47" s="42" t="str">
        <f t="shared" ref="BQ47:BQ54" si="152">IF(BN47="-","",IF(BL47="-","",IF(BN47=BL47,"M",IF(BN47&gt;BL47,"P","B"))))</f>
        <v>P</v>
      </c>
      <c r="BR47" s="60">
        <f t="shared" ref="BR47:BR54" si="153">IF(BN47="-","",IF(BJ47="-","",(BN47-BJ47)/BJ47))</f>
        <v>0.97021743037306896</v>
      </c>
      <c r="BS47" s="61">
        <f t="shared" ref="BS47:BS54" si="154">COUNTIF(BO47:BQ47,"P")</f>
        <v>2</v>
      </c>
      <c r="BT47" s="61">
        <f t="shared" ref="BT47:BT54" si="155">COUNTIF(BO47:BQ47,"B")</f>
        <v>1</v>
      </c>
      <c r="BU47" s="61">
        <f t="shared" ref="BU47:BU54" si="156">COUNTIF(BO47:BQ47,"M")</f>
        <v>0</v>
      </c>
      <c r="BV47" s="61" t="str">
        <f t="shared" si="130"/>
        <v/>
      </c>
      <c r="BW47" s="198" t="str">
        <f t="shared" ref="BW47:BW54" si="157">IF(BV47="P","é",IF(BV47="B","ê",IF(BR47="","",IF(BO47=BP47,IF(BP47=BQ47,IF(BQ47="P","é","ê"),IF(BR47&lt;0.05,IF(BR47&gt;-0.05,"è",""),"")),IF(BR47&lt;0.05,IF(BR47&gt;-0.05,"è",""),"")))))</f>
        <v/>
      </c>
      <c r="BX47" s="200"/>
      <c r="BY47" s="188">
        <v>110</v>
      </c>
      <c r="BZ47" s="54">
        <f>VLOOKUP(BY47,'[1]Llista Indicadors'!$B$6:$BA$1053,30,FALSE)</f>
        <v>91247</v>
      </c>
      <c r="CA47" s="72" t="str">
        <f>VLOOKUP(BY47,'[1]Llista Indicadors'!$B$6:$AA$1053,$CU$13,FALSE)</f>
        <v>Despesa corrent per cada ús dels CCP</v>
      </c>
      <c r="CB47" s="56">
        <f>VLOOKUP(BY47,'[1]Llista Indicadors'!$B$6:$AA$1053,$CV$13,FALSE)</f>
        <v>6.1259451223130679</v>
      </c>
      <c r="CC47" s="57">
        <f>VLOOKUP(BY47,'[1]Llista Indicadors'!$B$6:$AA$1053,$CW$13,FALSE)</f>
        <v>8.4409625688416678</v>
      </c>
      <c r="CD47" s="57">
        <f>VLOOKUP(BY47,'[1]Llista Indicadors'!$B$6:$AA$1053,$CX$13,FALSE)</f>
        <v>17.270809551962859</v>
      </c>
      <c r="CE47" s="158">
        <f>VLOOKUP(BY47,'[1]Llista Indicadors'!$B$6:$AA$1053,$CY$13,FALSE)</f>
        <v>15.928919582935359</v>
      </c>
      <c r="CF47" s="161">
        <f>VLOOKUP(BY47,'[1]Llista Indicadors'!$B$6:$AA$1053,$CZ$13,FALSE)</f>
        <v>7.694851692629471</v>
      </c>
      <c r="CG47" s="42" t="str">
        <f t="shared" ref="CG47:CG55" si="158">IF(CB47="-","",IF(CC47=CB47,"M",IF(CC47&gt;CB47,"P","B")))</f>
        <v>P</v>
      </c>
      <c r="CH47" s="42" t="str">
        <f t="shared" si="131"/>
        <v>P</v>
      </c>
      <c r="CI47" s="42" t="str">
        <f t="shared" ref="CI47:CI55" si="159">IF(CF47="-","",IF(CD47="-","",IF(CF47=CD47,"M",IF(CF47&gt;CD47,"P","B"))))</f>
        <v>B</v>
      </c>
      <c r="CJ47" s="60">
        <f t="shared" ref="CJ47:CJ55" si="160">IF(CF47="-","",IF(CB47="-","",(CF47-CB47)/CB47))</f>
        <v>0.256108492484178</v>
      </c>
      <c r="CK47" s="61">
        <f t="shared" ref="CK47:CK55" si="161">COUNTIF(CG47:CI47,"P")</f>
        <v>2</v>
      </c>
      <c r="CL47" s="61">
        <f t="shared" ref="CL47:CL55" si="162">COUNTIF(CG47:CI47,"B")</f>
        <v>1</v>
      </c>
      <c r="CM47" s="61">
        <f t="shared" ref="CM47:CM55" si="163">COUNTIF(CG47:CI47,"M")</f>
        <v>0</v>
      </c>
      <c r="CN47" s="61" t="str">
        <f t="shared" si="132"/>
        <v/>
      </c>
      <c r="CO47" s="198" t="str">
        <f t="shared" ref="CO47:CO55" si="164">IF(CN47="P","é",IF(CN47="B","ê",IF(CJ47="","",IF(CG47=CH47,IF(CH47=CI47,IF(CI47="P","é","ê"),IF(CJ47&lt;0.05,IF(CJ47&gt;-0.05,"è",""),"")),IF(CJ47&lt;0.05,IF(CJ47&gt;-0.05,"è",""),"")))))</f>
        <v/>
      </c>
      <c r="CP47" s="196"/>
      <c r="CQ47" s="33"/>
    </row>
    <row r="48" spans="2:100" ht="84" customHeight="1" thickBot="1" x14ac:dyDescent="0.35">
      <c r="B48" s="186"/>
      <c r="C48" s="107"/>
      <c r="D48" s="197"/>
      <c r="E48" s="188">
        <v>75</v>
      </c>
      <c r="F48" s="54">
        <f>VLOOKUP(E48,'[1]Llista Indicadors'!$B$6:$BA$1053,30,FALSE)</f>
        <v>86421</v>
      </c>
      <c r="G48" s="55" t="str">
        <f>VLOOKUP(E48,'[1]Llista Indicadors'!$B$6:$AA$1053,$CU$13,FALSE)</f>
        <v>% de finançament per transferències (DIBA, GENCAT, etc.)</v>
      </c>
      <c r="H48" s="56">
        <f>VLOOKUP(E48,'[1]Llista Indicadors'!$B$6:$AA$1053,$CV$13,FALSE)</f>
        <v>14.997613934137419</v>
      </c>
      <c r="I48" s="57">
        <f>VLOOKUP(E48,'[1]Llista Indicadors'!$B$6:$AA$1053,$CW$13,FALSE)</f>
        <v>15.703604058127331</v>
      </c>
      <c r="J48" s="57">
        <f>VLOOKUP(E48,'[1]Llista Indicadors'!$B$6:$AA$1053,$CX$13,FALSE)</f>
        <v>18.67094973519875</v>
      </c>
      <c r="K48" s="158">
        <f>VLOOKUP(E48,'[1]Llista Indicadors'!$B$6:$AA$1053,$CY$13,FALSE)</f>
        <v>18.250039110243019</v>
      </c>
      <c r="L48" s="66">
        <f>VLOOKUP(E48,'[1]Llista Indicadors'!$B$6:$AA$1053,$CZ$13,FALSE)</f>
        <v>17.024500208873299</v>
      </c>
      <c r="M48" s="42" t="str">
        <f t="shared" si="123"/>
        <v>P</v>
      </c>
      <c r="N48" s="42" t="str">
        <f t="shared" si="123"/>
        <v>P</v>
      </c>
      <c r="O48" s="42" t="str">
        <f>IF(L48="-","",IF(J48="-","",IF(L48=J48,"M",IF(L48&gt;J48,"P","B"))))</f>
        <v>B</v>
      </c>
      <c r="P48" s="60">
        <f>IF(L48="-","",IF(H48="-","",(L48-H48)/H48))</f>
        <v>0.13514724966498179</v>
      </c>
      <c r="Q48" s="61">
        <f t="shared" si="133"/>
        <v>2</v>
      </c>
      <c r="R48" s="61">
        <f t="shared" si="134"/>
        <v>1</v>
      </c>
      <c r="S48" s="61">
        <f t="shared" si="135"/>
        <v>0</v>
      </c>
      <c r="T48" s="61" t="str">
        <f t="shared" si="124"/>
        <v/>
      </c>
      <c r="U48" s="198" t="str">
        <f t="shared" si="136"/>
        <v/>
      </c>
      <c r="V48" s="199"/>
      <c r="W48" s="188">
        <v>82</v>
      </c>
      <c r="X48" s="54">
        <f>VLOOKUP(W48,'[1]Llista Indicadors'!$B$6:$BA$1053,30,FALSE)</f>
        <v>86436</v>
      </c>
      <c r="Y48" s="72" t="str">
        <f>VLOOKUP(W48,'[1]Llista Indicadors'!$B$6:$AA$1053,$CU$13,FALSE)</f>
        <v>% de despesa en Museus s/total de la despesa corrent en cultura</v>
      </c>
      <c r="Z48" s="56">
        <f>VLOOKUP(W48,'[1]Llista Indicadors'!$B$6:$AA$1053,$CV$13,FALSE)</f>
        <v>10.351220986493461</v>
      </c>
      <c r="AA48" s="57">
        <f>VLOOKUP(W48,'[1]Llista Indicadors'!$B$6:$AA$1053,$CW$13,FALSE)</f>
        <v>12.33016089729395</v>
      </c>
      <c r="AB48" s="57">
        <f>VLOOKUP(W48,'[1]Llista Indicadors'!$B$6:$AA$1053,$CX$13,FALSE)</f>
        <v>12.383388909310099</v>
      </c>
      <c r="AC48" s="158">
        <f>VLOOKUP(W48,'[1]Llista Indicadors'!$B$6:$AA$1053,$CY$13,FALSE)</f>
        <v>11.340732501479041</v>
      </c>
      <c r="AD48" s="66">
        <f>VLOOKUP(W48,'[1]Llista Indicadors'!$B$6:$AA$1053,$CZ$13,FALSE)</f>
        <v>10.33094921271489</v>
      </c>
      <c r="AE48" s="42" t="str">
        <f t="shared" si="137"/>
        <v>P</v>
      </c>
      <c r="AF48" s="42" t="str">
        <f t="shared" si="125"/>
        <v>P</v>
      </c>
      <c r="AG48" s="42" t="str">
        <f t="shared" si="138"/>
        <v>B</v>
      </c>
      <c r="AH48" s="60">
        <f t="shared" si="139"/>
        <v>-1.9583944546273601E-3</v>
      </c>
      <c r="AI48" s="61">
        <f t="shared" si="140"/>
        <v>2</v>
      </c>
      <c r="AJ48" s="61">
        <f t="shared" si="141"/>
        <v>1</v>
      </c>
      <c r="AK48" s="61">
        <f t="shared" si="142"/>
        <v>0</v>
      </c>
      <c r="AL48" s="61" t="str">
        <f t="shared" si="126"/>
        <v/>
      </c>
      <c r="AM48" s="198" t="str">
        <f t="shared" si="143"/>
        <v>è</v>
      </c>
      <c r="AN48" s="200"/>
      <c r="AO48" s="188">
        <v>92</v>
      </c>
      <c r="AP48" s="54">
        <f>VLOOKUP(AO48,'[1]Llista Indicadors'!$B$6:$BA$1053,30,FALSE)</f>
        <v>91147</v>
      </c>
      <c r="AQ48" s="127" t="str">
        <f>VLOOKUP(AO48,'[1]Llista Indicadors'!$B$6:$AA$1053,$CU$13,FALSE)</f>
        <v>Despesa corrent en Museus per habitant</v>
      </c>
      <c r="AR48" s="56">
        <f>VLOOKUP(AO48,'[1]Llista Indicadors'!$B$6:$AA$1053,$CV$13,FALSE)</f>
        <v>6.2563576081259553</v>
      </c>
      <c r="AS48" s="57">
        <f>VLOOKUP(AO48,'[1]Llista Indicadors'!$B$6:$AA$1053,$CW$13,FALSE)</f>
        <v>7.6488544104534526</v>
      </c>
      <c r="AT48" s="57">
        <f>VLOOKUP(AO48,'[1]Llista Indicadors'!$B$6:$AA$1053,$CX$13,FALSE)</f>
        <v>6.1617585124618888</v>
      </c>
      <c r="AU48" s="58">
        <f>VLOOKUP(AO48,'[1]Llista Indicadors'!$B$6:$AA$1053,$CY$13,FALSE)</f>
        <v>6.736042794481099</v>
      </c>
      <c r="AV48" s="59">
        <f>VLOOKUP(AO48,'[1]Llista Indicadors'!$B$6:$AA$1053,$CZ$13,FALSE)</f>
        <v>6.7557715183459139</v>
      </c>
      <c r="AW48" s="42" t="str">
        <f t="shared" si="144"/>
        <v>P</v>
      </c>
      <c r="AX48" s="42" t="str">
        <f t="shared" si="127"/>
        <v>B</v>
      </c>
      <c r="AY48" s="42" t="str">
        <f t="shared" si="145"/>
        <v>P</v>
      </c>
      <c r="AZ48" s="60">
        <f t="shared" si="146"/>
        <v>7.9825026237519414E-2</v>
      </c>
      <c r="BA48" s="61">
        <f t="shared" si="147"/>
        <v>2</v>
      </c>
      <c r="BB48" s="61">
        <f t="shared" si="148"/>
        <v>1</v>
      </c>
      <c r="BC48" s="61">
        <f t="shared" si="149"/>
        <v>0</v>
      </c>
      <c r="BD48" s="61" t="str">
        <f t="shared" si="128"/>
        <v/>
      </c>
      <c r="BE48" s="198" t="str">
        <f t="shared" si="150"/>
        <v/>
      </c>
      <c r="BF48" s="200"/>
      <c r="BG48" s="188">
        <v>102</v>
      </c>
      <c r="BH48" s="54">
        <f>VLOOKUP(BG48,'[1]Llista Indicadors'!$B$6:$BA$1053,30,FALSE)</f>
        <v>91202</v>
      </c>
      <c r="BI48" s="72" t="str">
        <f>VLOOKUP(BG48,'[1]Llista Indicadors'!$B$6:$AA$1053,$CU$13,FALSE)</f>
        <v>% d'autofinançament per taxes, preus públics i patrocini dels Museus</v>
      </c>
      <c r="BJ48" s="56">
        <f>VLOOKUP(BG48,'[1]Llista Indicadors'!$B$6:$AA$1053,$CV$13,FALSE)</f>
        <v>6.6353115968945291</v>
      </c>
      <c r="BK48" s="57">
        <f>VLOOKUP(BG48,'[1]Llista Indicadors'!$B$6:$AA$1053,$CW$13,FALSE)</f>
        <v>6.0712668412378052</v>
      </c>
      <c r="BL48" s="57">
        <f>VLOOKUP(BG48,'[1]Llista Indicadors'!$B$6:$AA$1053,$CX$13,FALSE)</f>
        <v>2.6554585514357791</v>
      </c>
      <c r="BM48" s="158">
        <f>VLOOKUP(BG48,'[1]Llista Indicadors'!$B$6:$AA$1053,$CY$13,FALSE)</f>
        <v>4.2330010976699484</v>
      </c>
      <c r="BN48" s="66">
        <f>VLOOKUP(BG48,'[1]Llista Indicadors'!$B$6:$AA$1053,$CZ$13,FALSE)</f>
        <v>5.2040714493265323</v>
      </c>
      <c r="BO48" s="42" t="str">
        <f t="shared" si="151"/>
        <v>B</v>
      </c>
      <c r="BP48" s="42" t="str">
        <f t="shared" si="129"/>
        <v>B</v>
      </c>
      <c r="BQ48" s="42" t="str">
        <f t="shared" si="152"/>
        <v>P</v>
      </c>
      <c r="BR48" s="60">
        <f t="shared" si="153"/>
        <v>-0.21570051785327587</v>
      </c>
      <c r="BS48" s="61">
        <f t="shared" si="154"/>
        <v>1</v>
      </c>
      <c r="BT48" s="61">
        <f t="shared" si="155"/>
        <v>2</v>
      </c>
      <c r="BU48" s="61">
        <f t="shared" si="156"/>
        <v>0</v>
      </c>
      <c r="BV48" s="61" t="str">
        <f t="shared" si="130"/>
        <v/>
      </c>
      <c r="BW48" s="198" t="str">
        <f t="shared" si="157"/>
        <v/>
      </c>
      <c r="BX48" s="200"/>
      <c r="BY48" s="188">
        <v>111</v>
      </c>
      <c r="BZ48" s="54">
        <f>VLOOKUP(BY48,'[1]Llista Indicadors'!$B$6:$BA$1053,30,FALSE)</f>
        <v>91252</v>
      </c>
      <c r="CA48" s="72" t="str">
        <f>VLOOKUP(BY48,'[1]Llista Indicadors'!$B$6:$AA$1053,$CU$13,FALSE)</f>
        <v>Despesa corrent per visita al Museu</v>
      </c>
      <c r="CB48" s="56">
        <f>VLOOKUP(BY48,'[1]Llista Indicadors'!$B$6:$AA$1053,$CV$13,FALSE)</f>
        <v>23.38832628170027</v>
      </c>
      <c r="CC48" s="57">
        <f>VLOOKUP(BY48,'[1]Llista Indicadors'!$B$6:$AA$1053,$CW$13,FALSE)</f>
        <v>26.620307055097641</v>
      </c>
      <c r="CD48" s="57">
        <f>VLOOKUP(BY48,'[1]Llista Indicadors'!$B$6:$AA$1053,$CX$13,FALSE)</f>
        <v>64.504845646856566</v>
      </c>
      <c r="CE48" s="158">
        <f>VLOOKUP(BY48,'[1]Llista Indicadors'!$B$6:$AA$1053,$CY$13,FALSE)</f>
        <v>36.824290744867419</v>
      </c>
      <c r="CF48" s="161">
        <f>VLOOKUP(BY48,'[1]Llista Indicadors'!$B$6:$AA$1053,$CZ$13,FALSE)</f>
        <v>31.79469815729199</v>
      </c>
      <c r="CG48" s="42" t="str">
        <f t="shared" si="158"/>
        <v>P</v>
      </c>
      <c r="CH48" s="42" t="str">
        <f t="shared" si="131"/>
        <v>P</v>
      </c>
      <c r="CI48" s="42" t="str">
        <f t="shared" si="159"/>
        <v>B</v>
      </c>
      <c r="CJ48" s="60">
        <f t="shared" si="160"/>
        <v>0.35942597064626719</v>
      </c>
      <c r="CK48" s="61">
        <f t="shared" si="161"/>
        <v>2</v>
      </c>
      <c r="CL48" s="61">
        <f t="shared" si="162"/>
        <v>1</v>
      </c>
      <c r="CM48" s="61">
        <f t="shared" si="163"/>
        <v>0</v>
      </c>
      <c r="CN48" s="61" t="str">
        <f t="shared" si="132"/>
        <v/>
      </c>
      <c r="CO48" s="198" t="str">
        <f t="shared" si="164"/>
        <v/>
      </c>
      <c r="CP48" s="196"/>
      <c r="CQ48" s="33"/>
    </row>
    <row r="49" spans="2:95" ht="84" customHeight="1" thickBot="1" x14ac:dyDescent="0.35">
      <c r="B49" s="186"/>
      <c r="C49" s="107"/>
      <c r="D49" s="197"/>
      <c r="E49" s="188">
        <v>76</v>
      </c>
      <c r="F49" s="54">
        <f>VLOOKUP(E49,'[1]Llista Indicadors'!$B$6:$BA$1053,30,FALSE)</f>
        <v>86416</v>
      </c>
      <c r="G49" s="55" t="str">
        <f>VLOOKUP(E49,'[1]Llista Indicadors'!$B$6:$AA$1053,$CU$13,FALSE)</f>
        <v>% d'autofinançament per taxes, preus públics i patrocini dels Serveis culturals municipals</v>
      </c>
      <c r="H49" s="56">
        <f>VLOOKUP(E49,'[1]Llista Indicadors'!$B$6:$AA$1053,$CV$13,FALSE)</f>
        <v>7.6656692688617838</v>
      </c>
      <c r="I49" s="57">
        <f>VLOOKUP(E49,'[1]Llista Indicadors'!$B$6:$AA$1053,$CW$13,FALSE)</f>
        <v>7.4299217123552577</v>
      </c>
      <c r="J49" s="57">
        <f>VLOOKUP(E49,'[1]Llista Indicadors'!$B$6:$AA$1053,$CX$13,FALSE)</f>
        <v>3.18549364591872</v>
      </c>
      <c r="K49" s="158">
        <f>VLOOKUP(E49,'[1]Llista Indicadors'!$B$6:$AA$1053,$CY$13,FALSE)</f>
        <v>4.2604410785938267</v>
      </c>
      <c r="L49" s="66">
        <f>VLOOKUP(E49,'[1]Llista Indicadors'!$B$6:$AA$1053,$CZ$13,FALSE)</f>
        <v>5.3059811577990983</v>
      </c>
      <c r="M49" s="42" t="str">
        <f t="shared" si="123"/>
        <v>B</v>
      </c>
      <c r="N49" s="42" t="str">
        <f t="shared" si="123"/>
        <v>B</v>
      </c>
      <c r="O49" s="42" t="str">
        <f>IF(L49="-","",IF(J49="-","",IF(L49=J49,"M",IF(L49&gt;J49,"P","B"))))</f>
        <v>P</v>
      </c>
      <c r="P49" s="60">
        <f>IF(L49="-","",IF(H49="-","",(L49-H49)/H49))</f>
        <v>-0.30782545245564152</v>
      </c>
      <c r="Q49" s="61">
        <f t="shared" si="133"/>
        <v>1</v>
      </c>
      <c r="R49" s="61">
        <f t="shared" si="134"/>
        <v>2</v>
      </c>
      <c r="S49" s="61">
        <f t="shared" si="135"/>
        <v>0</v>
      </c>
      <c r="T49" s="61" t="str">
        <f t="shared" si="124"/>
        <v/>
      </c>
      <c r="U49" s="198" t="str">
        <f t="shared" si="136"/>
        <v/>
      </c>
      <c r="V49" s="199"/>
      <c r="W49" s="188">
        <v>83</v>
      </c>
      <c r="X49" s="54">
        <f>VLOOKUP(W49,'[1]Llista Indicadors'!$B$6:$BA$1053,30,FALSE)</f>
        <v>86441</v>
      </c>
      <c r="Y49" s="72" t="str">
        <f>VLOOKUP(W49,'[1]Llista Indicadors'!$B$6:$AA$1053,$CU$13,FALSE)</f>
        <v>% de despesa en Arxius municipals s/total de la despesa corrent en cultura</v>
      </c>
      <c r="Z49" s="56">
        <f>VLOOKUP(W49,'[1]Llista Indicadors'!$B$6:$AA$1053,$CV$13,FALSE)</f>
        <v>3.359599762890221</v>
      </c>
      <c r="AA49" s="57">
        <f>VLOOKUP(W49,'[1]Llista Indicadors'!$B$6:$AA$1053,$CW$13,FALSE)</f>
        <v>3.1134184147059529</v>
      </c>
      <c r="AB49" s="57">
        <f>VLOOKUP(W49,'[1]Llista Indicadors'!$B$6:$AA$1053,$CX$13,FALSE)</f>
        <v>3.3311362593635749</v>
      </c>
      <c r="AC49" s="158">
        <f>VLOOKUP(W49,'[1]Llista Indicadors'!$B$6:$AA$1053,$CY$13,FALSE)</f>
        <v>2.7889902604763508</v>
      </c>
      <c r="AD49" s="66">
        <f>VLOOKUP(W49,'[1]Llista Indicadors'!$B$6:$AA$1053,$CZ$13,FALSE)</f>
        <v>3.029011923601491</v>
      </c>
      <c r="AE49" s="42" t="str">
        <f t="shared" si="137"/>
        <v>B</v>
      </c>
      <c r="AF49" s="42" t="str">
        <f t="shared" si="125"/>
        <v>P</v>
      </c>
      <c r="AG49" s="42" t="str">
        <f t="shared" si="138"/>
        <v>B</v>
      </c>
      <c r="AH49" s="60">
        <f t="shared" si="139"/>
        <v>-9.8400959227455564E-2</v>
      </c>
      <c r="AI49" s="61">
        <f t="shared" si="140"/>
        <v>1</v>
      </c>
      <c r="AJ49" s="61">
        <f t="shared" si="141"/>
        <v>2</v>
      </c>
      <c r="AK49" s="61">
        <f t="shared" si="142"/>
        <v>0</v>
      </c>
      <c r="AL49" s="61" t="str">
        <f t="shared" si="126"/>
        <v/>
      </c>
      <c r="AM49" s="198" t="str">
        <f t="shared" si="143"/>
        <v/>
      </c>
      <c r="AN49" s="200"/>
      <c r="AO49" s="188">
        <v>93</v>
      </c>
      <c r="AP49" s="54">
        <f>VLOOKUP(AO49,'[1]Llista Indicadors'!$B$6:$BA$1053,30,FALSE)</f>
        <v>91152</v>
      </c>
      <c r="AQ49" s="127" t="str">
        <f>VLOOKUP(AO49,'[1]Llista Indicadors'!$B$6:$AA$1053,$CU$13,FALSE)</f>
        <v>Despesa corrent en Arxius municipals per habitant</v>
      </c>
      <c r="AR49" s="56">
        <f>VLOOKUP(AO49,'[1]Llista Indicadors'!$B$6:$AA$1053,$CV$13,FALSE)</f>
        <v>2.0715974516149709</v>
      </c>
      <c r="AS49" s="57">
        <f>VLOOKUP(AO49,'[1]Llista Indicadors'!$B$6:$AA$1053,$CW$13,FALSE)</f>
        <v>2.2443835826194269</v>
      </c>
      <c r="AT49" s="57">
        <f>VLOOKUP(AO49,'[1]Llista Indicadors'!$B$6:$AA$1053,$CX$13,FALSE)</f>
        <v>1.764414321358702</v>
      </c>
      <c r="AU49" s="58">
        <f>VLOOKUP(AO49,'[1]Llista Indicadors'!$B$6:$AA$1053,$CY$13,FALSE)</f>
        <v>1.7390561163611691</v>
      </c>
      <c r="AV49" s="59">
        <f>VLOOKUP(AO49,'[1]Llista Indicadors'!$B$6:$AA$1053,$CZ$13,FALSE)</f>
        <v>2.055770530100212</v>
      </c>
      <c r="AW49" s="42" t="str">
        <f t="shared" si="144"/>
        <v>P</v>
      </c>
      <c r="AX49" s="42" t="str">
        <f t="shared" si="127"/>
        <v>B</v>
      </c>
      <c r="AY49" s="42" t="str">
        <f t="shared" si="145"/>
        <v>P</v>
      </c>
      <c r="AZ49" s="60">
        <f t="shared" si="146"/>
        <v>-7.639959926780431E-3</v>
      </c>
      <c r="BA49" s="61">
        <f t="shared" si="147"/>
        <v>2</v>
      </c>
      <c r="BB49" s="61">
        <f t="shared" si="148"/>
        <v>1</v>
      </c>
      <c r="BC49" s="61">
        <f t="shared" si="149"/>
        <v>0</v>
      </c>
      <c r="BD49" s="61" t="str">
        <f t="shared" si="128"/>
        <v/>
      </c>
      <c r="BE49" s="198" t="str">
        <f t="shared" si="150"/>
        <v>è</v>
      </c>
      <c r="BF49" s="200"/>
      <c r="BG49" s="188">
        <v>103</v>
      </c>
      <c r="BH49" s="54">
        <f>VLOOKUP(BG49,'[1]Llista Indicadors'!$B$6:$BA$1053,30,FALSE)</f>
        <v>91207</v>
      </c>
      <c r="BI49" s="72" t="str">
        <f>VLOOKUP(BG49,'[1]Llista Indicadors'!$B$6:$AA$1053,$CU$13,FALSE)</f>
        <v>% d'autofinançament per taxes, preus públics i patrocini dels Arxius municipals</v>
      </c>
      <c r="BJ49" s="56">
        <f>VLOOKUP(BG49,'[1]Llista Indicadors'!$B$6:$AA$1053,$CV$13,FALSE)</f>
        <v>0</v>
      </c>
      <c r="BK49" s="57">
        <f>VLOOKUP(BG49,'[1]Llista Indicadors'!$B$6:$AA$1053,$CW$13,FALSE)</f>
        <v>0</v>
      </c>
      <c r="BL49" s="57">
        <f>VLOOKUP(BG49,'[1]Llista Indicadors'!$B$6:$AA$1053,$CX$13,FALSE)</f>
        <v>0</v>
      </c>
      <c r="BM49" s="158">
        <f>VLOOKUP(BG49,'[1]Llista Indicadors'!$B$6:$AA$1053,$CY$13,FALSE)</f>
        <v>0</v>
      </c>
      <c r="BN49" s="66">
        <f>VLOOKUP(BG49,'[1]Llista Indicadors'!$B$6:$AA$1053,$CZ$13,FALSE)</f>
        <v>0</v>
      </c>
      <c r="BO49" s="42" t="str">
        <f t="shared" si="151"/>
        <v>M</v>
      </c>
      <c r="BP49" s="42" t="str">
        <f t="shared" si="129"/>
        <v>M</v>
      </c>
      <c r="BQ49" s="42" t="str">
        <f t="shared" si="152"/>
        <v>M</v>
      </c>
      <c r="BR49" s="60" t="e">
        <f t="shared" si="153"/>
        <v>#DIV/0!</v>
      </c>
      <c r="BS49" s="61">
        <f t="shared" si="154"/>
        <v>0</v>
      </c>
      <c r="BT49" s="61">
        <f t="shared" si="155"/>
        <v>0</v>
      </c>
      <c r="BU49" s="61">
        <f t="shared" si="156"/>
        <v>3</v>
      </c>
      <c r="BV49" s="61" t="str">
        <f t="shared" si="130"/>
        <v/>
      </c>
      <c r="BW49" s="198" t="e">
        <f t="shared" si="157"/>
        <v>#DIV/0!</v>
      </c>
      <c r="BX49" s="200"/>
      <c r="BY49" s="188">
        <v>112</v>
      </c>
      <c r="BZ49" s="54">
        <f>VLOOKUP(BY49,'[1]Llista Indicadors'!$B$6:$BA$1053,30,FALSE)</f>
        <v>91257</v>
      </c>
      <c r="CA49" s="72" t="str">
        <f>VLOOKUP(BY49,'[1]Llista Indicadors'!$B$6:$AA$1053,$CU$13,FALSE)</f>
        <v>Despesa corrent per consulta i/o préstec a l'Arxiu municipal</v>
      </c>
      <c r="CB49" s="56">
        <f>VLOOKUP(BY49,'[1]Llista Indicadors'!$B$6:$AA$1053,$CV$13,FALSE)</f>
        <v>106.91007444704189</v>
      </c>
      <c r="CC49" s="57">
        <f>VLOOKUP(BY49,'[1]Llista Indicadors'!$B$6:$AA$1053,$CW$13,FALSE)</f>
        <v>150.56787627453971</v>
      </c>
      <c r="CD49" s="57">
        <f>VLOOKUP(BY49,'[1]Llista Indicadors'!$B$6:$AA$1053,$CX$13,FALSE)</f>
        <v>148.90444020729441</v>
      </c>
      <c r="CE49" s="158">
        <f>VLOOKUP(BY49,'[1]Llista Indicadors'!$B$6:$AA$1053,$CY$13,FALSE)</f>
        <v>111.9254274659899</v>
      </c>
      <c r="CF49" s="161">
        <f>VLOOKUP(BY49,'[1]Llista Indicadors'!$B$6:$AA$1053,$CZ$13,FALSE)</f>
        <v>58.153352674614993</v>
      </c>
      <c r="CG49" s="42" t="str">
        <f t="shared" si="158"/>
        <v>P</v>
      </c>
      <c r="CH49" s="42" t="str">
        <f t="shared" si="131"/>
        <v>B</v>
      </c>
      <c r="CI49" s="42" t="str">
        <f t="shared" si="159"/>
        <v>B</v>
      </c>
      <c r="CJ49" s="60">
        <f t="shared" si="160"/>
        <v>-0.45605357609753266</v>
      </c>
      <c r="CK49" s="61">
        <f t="shared" si="161"/>
        <v>1</v>
      </c>
      <c r="CL49" s="61">
        <f t="shared" si="162"/>
        <v>2</v>
      </c>
      <c r="CM49" s="61">
        <f t="shared" si="163"/>
        <v>0</v>
      </c>
      <c r="CN49" s="61" t="str">
        <f t="shared" si="132"/>
        <v/>
      </c>
      <c r="CO49" s="198" t="str">
        <f t="shared" si="164"/>
        <v/>
      </c>
      <c r="CP49" s="196"/>
      <c r="CQ49" s="33"/>
    </row>
    <row r="50" spans="2:95" ht="84" customHeight="1" thickBot="1" x14ac:dyDescent="0.6">
      <c r="B50" s="186"/>
      <c r="C50" s="33"/>
      <c r="D50" s="201"/>
      <c r="E50" s="202"/>
      <c r="F50" s="202"/>
      <c r="G50" s="199"/>
      <c r="H50" s="200"/>
      <c r="I50" s="200"/>
      <c r="J50" s="200"/>
      <c r="K50" s="200"/>
      <c r="L50" s="200"/>
      <c r="M50" s="203"/>
      <c r="N50" s="203"/>
      <c r="O50" s="203"/>
      <c r="P50" s="203"/>
      <c r="Q50" s="203"/>
      <c r="R50" s="203"/>
      <c r="S50" s="203"/>
      <c r="T50" s="203"/>
      <c r="U50" s="204"/>
      <c r="V50" s="199"/>
      <c r="W50" s="188">
        <v>84</v>
      </c>
      <c r="X50" s="54">
        <f>VLOOKUP(W50,'[1]Llista Indicadors'!$B$6:$BA$1053,30,FALSE)</f>
        <v>86426</v>
      </c>
      <c r="Y50" s="72" t="str">
        <f>VLOOKUP(W50,'[1]Llista Indicadors'!$B$6:$AA$1053,$CU$13,FALSE)</f>
        <v>% de despesa en Espais escènics s/total de la despesa corrent en cultura</v>
      </c>
      <c r="Z50" s="56">
        <f>VLOOKUP(W50,'[1]Llista Indicadors'!$B$6:$AA$1053,$CV$13,FALSE)</f>
        <v>17.53709720705795</v>
      </c>
      <c r="AA50" s="57">
        <f>VLOOKUP(W50,'[1]Llista Indicadors'!$B$6:$AA$1053,$CW$13,FALSE)</f>
        <v>18.672602260361899</v>
      </c>
      <c r="AB50" s="57">
        <f>VLOOKUP(W50,'[1]Llista Indicadors'!$B$6:$AA$1053,$CX$13,FALSE)</f>
        <v>15.842362491067171</v>
      </c>
      <c r="AC50" s="158">
        <f>VLOOKUP(W50,'[1]Llista Indicadors'!$B$6:$AA$1053,$CY$13,FALSE)</f>
        <v>16.83012512820326</v>
      </c>
      <c r="AD50" s="66">
        <f>VLOOKUP(W50,'[1]Llista Indicadors'!$B$6:$AA$1053,$CZ$13,FALSE)</f>
        <v>16.58401456022121</v>
      </c>
      <c r="AE50" s="42" t="str">
        <f t="shared" si="137"/>
        <v>P</v>
      </c>
      <c r="AF50" s="42" t="str">
        <f t="shared" si="125"/>
        <v>B</v>
      </c>
      <c r="AG50" s="42" t="str">
        <f t="shared" si="138"/>
        <v>P</v>
      </c>
      <c r="AH50" s="60">
        <f t="shared" si="139"/>
        <v>-5.4346659289381413E-2</v>
      </c>
      <c r="AI50" s="61">
        <f t="shared" si="140"/>
        <v>2</v>
      </c>
      <c r="AJ50" s="61">
        <f t="shared" si="141"/>
        <v>1</v>
      </c>
      <c r="AK50" s="61">
        <f t="shared" si="142"/>
        <v>0</v>
      </c>
      <c r="AL50" s="61" t="str">
        <f t="shared" si="126"/>
        <v/>
      </c>
      <c r="AM50" s="198" t="str">
        <f t="shared" si="143"/>
        <v/>
      </c>
      <c r="AN50" s="200"/>
      <c r="AO50" s="188">
        <v>94</v>
      </c>
      <c r="AP50" s="54">
        <f>VLOOKUP(AO50,'[1]Llista Indicadors'!$B$6:$BA$1053,30,FALSE)</f>
        <v>91157</v>
      </c>
      <c r="AQ50" s="127" t="str">
        <f>VLOOKUP(AO50,'[1]Llista Indicadors'!$B$6:$AA$1053,$CU$13,FALSE)</f>
        <v>Despesa corrent en Espais escènics per habitant</v>
      </c>
      <c r="AR50" s="56">
        <f>VLOOKUP(AO50,'[1]Llista Indicadors'!$B$6:$AA$1053,$CV$13,FALSE)</f>
        <v>10.42654320489096</v>
      </c>
      <c r="AS50" s="57">
        <f>VLOOKUP(AO50,'[1]Llista Indicadors'!$B$6:$AA$1053,$CW$13,FALSE)</f>
        <v>11.626265301768511</v>
      </c>
      <c r="AT50" s="57">
        <f>VLOOKUP(AO50,'[1]Llista Indicadors'!$B$6:$AA$1053,$CX$13,FALSE)</f>
        <v>8.4902887883407505</v>
      </c>
      <c r="AU50" s="58">
        <f>VLOOKUP(AO50,'[1]Llista Indicadors'!$B$6:$AA$1053,$CY$13,FALSE)</f>
        <v>10.45790355095178</v>
      </c>
      <c r="AV50" s="59">
        <f>VLOOKUP(AO50,'[1]Llista Indicadors'!$B$6:$AA$1053,$CZ$13,FALSE)</f>
        <v>11.051586023144599</v>
      </c>
      <c r="AW50" s="42" t="str">
        <f t="shared" si="144"/>
        <v>P</v>
      </c>
      <c r="AX50" s="42" t="str">
        <f t="shared" si="127"/>
        <v>B</v>
      </c>
      <c r="AY50" s="42" t="str">
        <f t="shared" si="145"/>
        <v>P</v>
      </c>
      <c r="AZ50" s="60">
        <f t="shared" si="146"/>
        <v>5.9947271686405124E-2</v>
      </c>
      <c r="BA50" s="61">
        <f t="shared" si="147"/>
        <v>2</v>
      </c>
      <c r="BB50" s="61">
        <f t="shared" si="148"/>
        <v>1</v>
      </c>
      <c r="BC50" s="61">
        <f t="shared" si="149"/>
        <v>0</v>
      </c>
      <c r="BD50" s="61" t="str">
        <f t="shared" si="128"/>
        <v/>
      </c>
      <c r="BE50" s="198" t="str">
        <f t="shared" si="150"/>
        <v/>
      </c>
      <c r="BF50" s="200"/>
      <c r="BG50" s="188">
        <v>104</v>
      </c>
      <c r="BH50" s="54">
        <f>VLOOKUP(BG50,'[1]Llista Indicadors'!$B$6:$BA$1053,30,FALSE)</f>
        <v>91212</v>
      </c>
      <c r="BI50" s="72" t="str">
        <f>VLOOKUP(BG50,'[1]Llista Indicadors'!$B$6:$AA$1053,$CU$13,FALSE)</f>
        <v>% d'autofinançament per taxes, preus públics i patrocini dels Espais escènics</v>
      </c>
      <c r="BJ50" s="56">
        <f>VLOOKUP(BG50,'[1]Llista Indicadors'!$B$6:$AA$1053,$CV$13,FALSE)</f>
        <v>36.067094103752268</v>
      </c>
      <c r="BK50" s="57">
        <f>VLOOKUP(BG50,'[1]Llista Indicadors'!$B$6:$AA$1053,$CW$13,FALSE)</f>
        <v>35.611856123380143</v>
      </c>
      <c r="BL50" s="57">
        <f>VLOOKUP(BG50,'[1]Llista Indicadors'!$B$6:$AA$1053,$CX$13,FALSE)</f>
        <v>17.64332049073554</v>
      </c>
      <c r="BM50" s="158">
        <f>VLOOKUP(BG50,'[1]Llista Indicadors'!$B$6:$AA$1053,$CY$13,FALSE)</f>
        <v>21.053430679898849</v>
      </c>
      <c r="BN50" s="66">
        <f>VLOOKUP(BG50,'[1]Llista Indicadors'!$B$6:$AA$1053,$CZ$13,FALSE)</f>
        <v>27.746854580327291</v>
      </c>
      <c r="BO50" s="42" t="str">
        <f t="shared" si="151"/>
        <v>B</v>
      </c>
      <c r="BP50" s="42" t="str">
        <f t="shared" si="129"/>
        <v>B</v>
      </c>
      <c r="BQ50" s="42" t="str">
        <f t="shared" si="152"/>
        <v>P</v>
      </c>
      <c r="BR50" s="60">
        <f t="shared" si="153"/>
        <v>-0.2306878258473109</v>
      </c>
      <c r="BS50" s="61">
        <f t="shared" si="154"/>
        <v>1</v>
      </c>
      <c r="BT50" s="61">
        <f t="shared" si="155"/>
        <v>2</v>
      </c>
      <c r="BU50" s="61">
        <f t="shared" si="156"/>
        <v>0</v>
      </c>
      <c r="BV50" s="61" t="str">
        <f t="shared" si="130"/>
        <v/>
      </c>
      <c r="BW50" s="198" t="str">
        <f t="shared" si="157"/>
        <v/>
      </c>
      <c r="BX50" s="200"/>
      <c r="BY50" s="188">
        <v>113</v>
      </c>
      <c r="BZ50" s="54">
        <f>VLOOKUP(BY50,'[1]Llista Indicadors'!$B$6:$BA$1053,30,FALSE)</f>
        <v>91262</v>
      </c>
      <c r="CA50" s="72" t="str">
        <f>VLOOKUP(BY50,'[1]Llista Indicadors'!$B$6:$AA$1053,$CU$13,FALSE)</f>
        <v>Despesa corrent per assistent als Espais escènics</v>
      </c>
      <c r="CB50" s="56">
        <f>VLOOKUP(BY50,'[1]Llista Indicadors'!$B$6:$AA$1053,$CV$13,FALSE)</f>
        <v>33.082458530149189</v>
      </c>
      <c r="CC50" s="57">
        <f>VLOOKUP(BY50,'[1]Llista Indicadors'!$B$6:$AA$1053,$CW$13,FALSE)</f>
        <v>33.075809907878963</v>
      </c>
      <c r="CD50" s="57">
        <f>VLOOKUP(BY50,'[1]Llista Indicadors'!$B$6:$AA$1053,$CX$13,FALSE)</f>
        <v>69.336557918472707</v>
      </c>
      <c r="CE50" s="158">
        <f>VLOOKUP(BY50,'[1]Llista Indicadors'!$B$6:$AA$1053,$CY$13,FALSE)</f>
        <v>60.402419316141781</v>
      </c>
      <c r="CF50" s="161">
        <f>VLOOKUP(BY50,'[1]Llista Indicadors'!$B$6:$AA$1053,$CZ$13,FALSE)</f>
        <v>42.25202306030161</v>
      </c>
      <c r="CG50" s="42" t="str">
        <f t="shared" si="158"/>
        <v>B</v>
      </c>
      <c r="CH50" s="42" t="str">
        <f t="shared" si="131"/>
        <v>P</v>
      </c>
      <c r="CI50" s="42" t="str">
        <f t="shared" si="159"/>
        <v>B</v>
      </c>
      <c r="CJ50" s="60">
        <f t="shared" si="160"/>
        <v>0.2771730076165857</v>
      </c>
      <c r="CK50" s="61">
        <f t="shared" si="161"/>
        <v>1</v>
      </c>
      <c r="CL50" s="61">
        <f t="shared" si="162"/>
        <v>2</v>
      </c>
      <c r="CM50" s="61">
        <f t="shared" si="163"/>
        <v>0</v>
      </c>
      <c r="CN50" s="61" t="str">
        <f t="shared" si="132"/>
        <v/>
      </c>
      <c r="CO50" s="198" t="str">
        <f t="shared" si="164"/>
        <v/>
      </c>
      <c r="CP50" s="196"/>
      <c r="CQ50" s="33"/>
    </row>
    <row r="51" spans="2:95" ht="84" customHeight="1" thickBot="1" x14ac:dyDescent="0.35">
      <c r="B51" s="186"/>
      <c r="C51" s="33"/>
      <c r="D51" s="197"/>
      <c r="E51" s="188"/>
      <c r="F51" s="189" t="str">
        <f>VLOOKUP(E52,'[1]Llista Indicadors'!$B$6:$AA$1053,$CT$13,FALSE)</f>
        <v>Gestionar els recursos adequadament</v>
      </c>
      <c r="G51" s="190"/>
      <c r="H51" s="191">
        <f>$H$2</f>
        <v>2018</v>
      </c>
      <c r="I51" s="191">
        <f>$I$2</f>
        <v>2019</v>
      </c>
      <c r="J51" s="191">
        <f>$J$2</f>
        <v>2020</v>
      </c>
      <c r="K51" s="192">
        <f>$K$2</f>
        <v>2021</v>
      </c>
      <c r="L51" s="193">
        <f>$L$2</f>
        <v>2022</v>
      </c>
      <c r="M51" s="42"/>
      <c r="N51" s="42"/>
      <c r="O51" s="42"/>
      <c r="P51" s="42"/>
      <c r="Q51" s="43" t="s">
        <v>0</v>
      </c>
      <c r="R51" s="43" t="s">
        <v>1</v>
      </c>
      <c r="S51" s="43" t="s">
        <v>2</v>
      </c>
      <c r="T51" s="43" t="s">
        <v>3</v>
      </c>
      <c r="U51" s="194"/>
      <c r="V51" s="199"/>
      <c r="W51" s="188">
        <v>85</v>
      </c>
      <c r="X51" s="54">
        <f>VLOOKUP(W51,'[1]Llista Indicadors'!$B$6:$BA$1053,30,FALSE)</f>
        <v>86451</v>
      </c>
      <c r="Y51" s="72" t="str">
        <f>VLOOKUP(W51,'[1]Llista Indicadors'!$B$6:$AA$1053,$CU$13,FALSE)</f>
        <v>% de despesa en Centres d'art s/total de la despesa corrent en cultura</v>
      </c>
      <c r="Z51" s="56">
        <f>VLOOKUP(W51,'[1]Llista Indicadors'!$B$6:$AA$1053,$CV$13,FALSE)</f>
        <v>3.4649073230940979</v>
      </c>
      <c r="AA51" s="57">
        <f>VLOOKUP(W51,'[1]Llista Indicadors'!$B$6:$AA$1053,$CW$13,FALSE)</f>
        <v>3.3959015005702571</v>
      </c>
      <c r="AB51" s="57">
        <f>VLOOKUP(W51,'[1]Llista Indicadors'!$B$6:$AA$1053,$CX$13,FALSE)</f>
        <v>4.2099847534248847</v>
      </c>
      <c r="AC51" s="158">
        <f>VLOOKUP(W51,'[1]Llista Indicadors'!$B$6:$AA$1053,$CY$13,FALSE)</f>
        <v>3.9810838492545688</v>
      </c>
      <c r="AD51" s="66">
        <f>VLOOKUP(W51,'[1]Llista Indicadors'!$B$6:$AA$1053,$CZ$13,FALSE)</f>
        <v>3.036162796375125</v>
      </c>
      <c r="AE51" s="42" t="str">
        <f t="shared" si="137"/>
        <v>B</v>
      </c>
      <c r="AF51" s="42" t="str">
        <f t="shared" si="125"/>
        <v>P</v>
      </c>
      <c r="AG51" s="42" t="str">
        <f t="shared" si="138"/>
        <v>B</v>
      </c>
      <c r="AH51" s="60">
        <f t="shared" si="139"/>
        <v>-0.12373910374494865</v>
      </c>
      <c r="AI51" s="61">
        <f t="shared" si="140"/>
        <v>1</v>
      </c>
      <c r="AJ51" s="61">
        <f t="shared" si="141"/>
        <v>2</v>
      </c>
      <c r="AK51" s="61">
        <f t="shared" si="142"/>
        <v>0</v>
      </c>
      <c r="AL51" s="61" t="str">
        <f t="shared" si="126"/>
        <v/>
      </c>
      <c r="AM51" s="198" t="str">
        <f t="shared" si="143"/>
        <v/>
      </c>
      <c r="AN51" s="200"/>
      <c r="AO51" s="188">
        <v>95</v>
      </c>
      <c r="AP51" s="54">
        <f>VLOOKUP(AO51,'[1]Llista Indicadors'!$B$6:$BA$1053,30,FALSE)</f>
        <v>91162</v>
      </c>
      <c r="AQ51" s="127" t="str">
        <f>VLOOKUP(AO51,'[1]Llista Indicadors'!$B$6:$AA$1053,$CU$13,FALSE)</f>
        <v>Despesa corrent en Centres d'art per habitant</v>
      </c>
      <c r="AR51" s="56">
        <f>VLOOKUP(AO51,'[1]Llista Indicadors'!$B$6:$AA$1053,$CV$13,FALSE)</f>
        <v>2.0369341936135328</v>
      </c>
      <c r="AS51" s="57">
        <f>VLOOKUP(AO51,'[1]Llista Indicadors'!$B$6:$AA$1053,$CW$13,FALSE)</f>
        <v>2.1015183280243499</v>
      </c>
      <c r="AT51" s="57">
        <f>VLOOKUP(AO51,'[1]Llista Indicadors'!$B$6:$AA$1053,$CX$13,FALSE)</f>
        <v>2.1782807225013738</v>
      </c>
      <c r="AU51" s="58">
        <f>VLOOKUP(AO51,'[1]Llista Indicadors'!$B$6:$AA$1053,$CY$13,FALSE)</f>
        <v>2.3428875853699092</v>
      </c>
      <c r="AV51" s="59">
        <f>VLOOKUP(AO51,'[1]Llista Indicadors'!$B$6:$AA$1053,$CZ$13,FALSE)</f>
        <v>1.9240700524944581</v>
      </c>
      <c r="AW51" s="42" t="str">
        <f t="shared" si="144"/>
        <v>P</v>
      </c>
      <c r="AX51" s="42" t="str">
        <f t="shared" si="127"/>
        <v>P</v>
      </c>
      <c r="AY51" s="42" t="str">
        <f t="shared" si="145"/>
        <v>B</v>
      </c>
      <c r="AZ51" s="60">
        <f t="shared" si="146"/>
        <v>-5.5408830325958197E-2</v>
      </c>
      <c r="BA51" s="61">
        <f t="shared" si="147"/>
        <v>2</v>
      </c>
      <c r="BB51" s="61">
        <f t="shared" si="148"/>
        <v>1</v>
      </c>
      <c r="BC51" s="61">
        <f t="shared" si="149"/>
        <v>0</v>
      </c>
      <c r="BD51" s="61" t="str">
        <f t="shared" si="128"/>
        <v/>
      </c>
      <c r="BE51" s="198" t="str">
        <f t="shared" si="150"/>
        <v/>
      </c>
      <c r="BF51" s="200"/>
      <c r="BG51" s="188">
        <v>105</v>
      </c>
      <c r="BH51" s="54">
        <f>VLOOKUP(BG51,'[1]Llista Indicadors'!$B$6:$BA$1053,30,FALSE)</f>
        <v>91217</v>
      </c>
      <c r="BI51" s="72" t="str">
        <f>VLOOKUP(BG51,'[1]Llista Indicadors'!$B$6:$AA$1053,$CU$13,FALSE)</f>
        <v>% d'autofinançament per taxes, preus públics i patrocini dels Centres d'art</v>
      </c>
      <c r="BJ51" s="56">
        <f>VLOOKUP(BG51,'[1]Llista Indicadors'!$B$6:$AA$1053,$CV$13,FALSE)</f>
        <v>2.5686485896795741</v>
      </c>
      <c r="BK51" s="57">
        <f>VLOOKUP(BG51,'[1]Llista Indicadors'!$B$6:$AA$1053,$CW$13,FALSE)</f>
        <v>4.8840150282536499</v>
      </c>
      <c r="BL51" s="57">
        <f>VLOOKUP(BG51,'[1]Llista Indicadors'!$B$6:$AA$1053,$CX$13,FALSE)</f>
        <v>5.8951007635508734</v>
      </c>
      <c r="BM51" s="158">
        <f>VLOOKUP(BG51,'[1]Llista Indicadors'!$B$6:$AA$1053,$CY$13,FALSE)</f>
        <v>5.8264081720492049</v>
      </c>
      <c r="BN51" s="66">
        <f>VLOOKUP(BG51,'[1]Llista Indicadors'!$B$6:$AA$1053,$CZ$13,FALSE)</f>
        <v>5.1949661943165628</v>
      </c>
      <c r="BO51" s="42" t="str">
        <f t="shared" si="151"/>
        <v>P</v>
      </c>
      <c r="BP51" s="42" t="str">
        <f t="shared" si="129"/>
        <v>P</v>
      </c>
      <c r="BQ51" s="42" t="str">
        <f t="shared" si="152"/>
        <v>B</v>
      </c>
      <c r="BR51" s="60">
        <f t="shared" si="153"/>
        <v>1.0224511111364629</v>
      </c>
      <c r="BS51" s="61">
        <f t="shared" si="154"/>
        <v>2</v>
      </c>
      <c r="BT51" s="61">
        <f t="shared" si="155"/>
        <v>1</v>
      </c>
      <c r="BU51" s="61">
        <f t="shared" si="156"/>
        <v>0</v>
      </c>
      <c r="BV51" s="61" t="str">
        <f t="shared" si="130"/>
        <v/>
      </c>
      <c r="BW51" s="198" t="str">
        <f t="shared" si="157"/>
        <v/>
      </c>
      <c r="BX51" s="200"/>
      <c r="BY51" s="188">
        <v>114</v>
      </c>
      <c r="BZ51" s="54">
        <f>VLOOKUP(BY51,'[1]Llista Indicadors'!$B$6:$BA$1053,30,FALSE)</f>
        <v>91267</v>
      </c>
      <c r="CA51" s="72" t="str">
        <f>VLOOKUP(BY51,'[1]Llista Indicadors'!$B$6:$AA$1053,$CU$13,FALSE)</f>
        <v>Despesa corrent per visita als Centres d'art</v>
      </c>
      <c r="CB51" s="56">
        <f>VLOOKUP(BY51,'[1]Llista Indicadors'!$B$6:$AA$1053,$CV$13,FALSE)</f>
        <v>13.526160236815221</v>
      </c>
      <c r="CC51" s="57">
        <f>VLOOKUP(BY51,'[1]Llista Indicadors'!$B$6:$AA$1053,$CW$13,FALSE)</f>
        <v>15.18448534866805</v>
      </c>
      <c r="CD51" s="57">
        <f>VLOOKUP(BY51,'[1]Llista Indicadors'!$B$6:$AA$1053,$CX$13,FALSE)</f>
        <v>30.176477212924961</v>
      </c>
      <c r="CE51" s="158">
        <f>VLOOKUP(BY51,'[1]Llista Indicadors'!$B$6:$AA$1053,$CY$13,FALSE)</f>
        <v>20.55854623203777</v>
      </c>
      <c r="CF51" s="161">
        <f>VLOOKUP(BY51,'[1]Llista Indicadors'!$B$6:$AA$1053,$CZ$13,FALSE)</f>
        <v>21.736656376715061</v>
      </c>
      <c r="CG51" s="42" t="str">
        <f t="shared" si="158"/>
        <v>P</v>
      </c>
      <c r="CH51" s="42" t="str">
        <f t="shared" si="131"/>
        <v>P</v>
      </c>
      <c r="CI51" s="42" t="str">
        <f t="shared" si="159"/>
        <v>B</v>
      </c>
      <c r="CJ51" s="60">
        <f t="shared" si="160"/>
        <v>0.60700864074881233</v>
      </c>
      <c r="CK51" s="61">
        <f t="shared" si="161"/>
        <v>2</v>
      </c>
      <c r="CL51" s="61">
        <f t="shared" si="162"/>
        <v>1</v>
      </c>
      <c r="CM51" s="61">
        <f t="shared" si="163"/>
        <v>0</v>
      </c>
      <c r="CN51" s="61" t="str">
        <f t="shared" si="132"/>
        <v/>
      </c>
      <c r="CO51" s="198" t="str">
        <f t="shared" si="164"/>
        <v/>
      </c>
      <c r="CP51" s="196"/>
      <c r="CQ51" s="33"/>
    </row>
    <row r="52" spans="2:95" ht="84" customHeight="1" thickBot="1" x14ac:dyDescent="0.35">
      <c r="B52" s="186"/>
      <c r="C52" s="33"/>
      <c r="D52" s="197"/>
      <c r="E52" s="188">
        <v>77</v>
      </c>
      <c r="F52" s="54">
        <f>VLOOKUP(E52,'[1]Llista Indicadors'!$B$6:$BA$1053,30,FALSE)</f>
        <v>86411</v>
      </c>
      <c r="G52" s="55" t="str">
        <f>VLOOKUP(E52,'[1]Llista Indicadors'!$B$6:$AA$1053,$CU$13,FALSE)</f>
        <v>% despesa en transferències a entitats sobre despesa corrent en cultura</v>
      </c>
      <c r="H52" s="56">
        <f>VLOOKUP(E52,'[1]Llista Indicadors'!$B$6:$AA$1053,$CV$13,FALSE)</f>
        <v>6.0415889134527641</v>
      </c>
      <c r="I52" s="57">
        <f>VLOOKUP(E52,'[1]Llista Indicadors'!$B$6:$AA$1053,$CW$13,FALSE)</f>
        <v>7.0680413337344756</v>
      </c>
      <c r="J52" s="57">
        <f>VLOOKUP(E52,'[1]Llista Indicadors'!$B$6:$AA$1053,$CX$13,FALSE)</f>
        <v>5.305084642691825</v>
      </c>
      <c r="K52" s="158">
        <f>VLOOKUP(E52,'[1]Llista Indicadors'!$B$6:$AA$1053,$CY$13,FALSE)</f>
        <v>5.6156290246462337</v>
      </c>
      <c r="L52" s="66">
        <f>VLOOKUP(E52,'[1]Llista Indicadors'!$B$6:$AA$1053,$CZ$13,FALSE)</f>
        <v>5.3896567039198562</v>
      </c>
      <c r="M52" s="42" t="str">
        <f t="shared" ref="M52:N54" si="165">IF(H52="-","",IF(I52=H52,"M",IF(I52&gt;H52,"P","B")))</f>
        <v>P</v>
      </c>
      <c r="N52" s="42" t="str">
        <f t="shared" si="165"/>
        <v>B</v>
      </c>
      <c r="O52" s="42" t="str">
        <f>IF(L52="-","",IF(J52="-","",IF(L52=J52,"M",IF(L52&gt;J52,"P","B"))))</f>
        <v>P</v>
      </c>
      <c r="P52" s="60">
        <f>IF(L52="-","",IF(H52="-","",(L52-H52)/H52))</f>
        <v>-0.10790740960234069</v>
      </c>
      <c r="Q52" s="61">
        <f>COUNTIF(M52:O52,"P")</f>
        <v>2</v>
      </c>
      <c r="R52" s="61">
        <f>COUNTIF(M52:O52,"B")</f>
        <v>1</v>
      </c>
      <c r="S52" s="61">
        <f>COUNTIF(M52:O52,"M")</f>
        <v>0</v>
      </c>
      <c r="T52" s="61" t="str">
        <f t="shared" ref="T52:T54" si="166">IF(Q52&gt;0,IF(R52=0,"P",""),IF(R52&gt;0,IF(Q52=0,"B",""),""))</f>
        <v/>
      </c>
      <c r="U52" s="198" t="str">
        <f>IF(T52="P","é",IF(T52="B","ê",IF(P52="","",IF(M52=N52,IF(N52=O52,IF(O52="P","é","ê"),IF(P52&lt;0.05,IF(P52&gt;-0.05,"è",""),"")),IF(P52&lt;0.05,IF(P52&gt;-0.05,"è",""),"")))))</f>
        <v/>
      </c>
      <c r="V52" s="199"/>
      <c r="W52" s="188">
        <v>86</v>
      </c>
      <c r="X52" s="54">
        <f>VLOOKUP(W52,'[1]Llista Indicadors'!$B$6:$BA$1053,30,FALSE)</f>
        <v>86456</v>
      </c>
      <c r="Y52" s="72" t="str">
        <f>VLOOKUP(W52,'[1]Llista Indicadors'!$B$6:$AA$1053,$CU$13,FALSE)</f>
        <v>% de despesa en Espais de creació s/total de la despesa corrent en cultura</v>
      </c>
      <c r="Z52" s="56">
        <f>VLOOKUP(W52,'[1]Llista Indicadors'!$B$6:$AA$1053,$CV$13,FALSE)</f>
        <v>5.1733239222552623</v>
      </c>
      <c r="AA52" s="57">
        <f>VLOOKUP(W52,'[1]Llista Indicadors'!$B$6:$AA$1053,$CW$13,FALSE)</f>
        <v>4.7561775306936784</v>
      </c>
      <c r="AB52" s="57">
        <f>VLOOKUP(W52,'[1]Llista Indicadors'!$B$6:$AA$1053,$CX$13,FALSE)</f>
        <v>3.951226828200443</v>
      </c>
      <c r="AC52" s="158">
        <f>VLOOKUP(W52,'[1]Llista Indicadors'!$B$6:$AA$1053,$CY$13,FALSE)</f>
        <v>4.3139813966285692</v>
      </c>
      <c r="AD52" s="66">
        <f>VLOOKUP(W52,'[1]Llista Indicadors'!$B$6:$AA$1053,$CZ$13,FALSE)</f>
        <v>2.437850701508717</v>
      </c>
      <c r="AE52" s="42" t="str">
        <f t="shared" si="137"/>
        <v>B</v>
      </c>
      <c r="AF52" s="42" t="str">
        <f t="shared" si="125"/>
        <v>B</v>
      </c>
      <c r="AG52" s="42" t="str">
        <f t="shared" si="138"/>
        <v>B</v>
      </c>
      <c r="AH52" s="60">
        <f t="shared" si="139"/>
        <v>-0.52876511539877469</v>
      </c>
      <c r="AI52" s="61">
        <f t="shared" si="140"/>
        <v>0</v>
      </c>
      <c r="AJ52" s="61">
        <f t="shared" si="141"/>
        <v>3</v>
      </c>
      <c r="AK52" s="61">
        <f t="shared" si="142"/>
        <v>0</v>
      </c>
      <c r="AL52" s="61" t="str">
        <f t="shared" si="126"/>
        <v>B</v>
      </c>
      <c r="AM52" s="198" t="str">
        <f t="shared" si="143"/>
        <v>ê</v>
      </c>
      <c r="AN52" s="200"/>
      <c r="AO52" s="188">
        <v>96</v>
      </c>
      <c r="AP52" s="54">
        <f>VLOOKUP(AO52,'[1]Llista Indicadors'!$B$6:$BA$1053,30,FALSE)</f>
        <v>91167</v>
      </c>
      <c r="AQ52" s="127" t="str">
        <f>VLOOKUP(AO52,'[1]Llista Indicadors'!$B$6:$AA$1053,$CU$13,FALSE)</f>
        <v>Despesa corrent en Espais de creació per habitant</v>
      </c>
      <c r="AR52" s="56">
        <f>VLOOKUP(AO52,'[1]Llista Indicadors'!$B$6:$AA$1053,$CV$13,FALSE)</f>
        <v>3.7688060155864291</v>
      </c>
      <c r="AS52" s="57">
        <f>VLOOKUP(AO52,'[1]Llista Indicadors'!$B$6:$AA$1053,$CW$13,FALSE)</f>
        <v>4.1679515019943709</v>
      </c>
      <c r="AT52" s="57">
        <f>VLOOKUP(AO52,'[1]Llista Indicadors'!$B$6:$AA$1053,$CX$13,FALSE)</f>
        <v>2.2804531094462202</v>
      </c>
      <c r="AU52" s="58">
        <f>VLOOKUP(AO52,'[1]Llista Indicadors'!$B$6:$AA$1053,$CY$13,FALSE)</f>
        <v>3.110095640527438</v>
      </c>
      <c r="AV52" s="59">
        <f>VLOOKUP(AO52,'[1]Llista Indicadors'!$B$6:$AA$1053,$CZ$13,FALSE)</f>
        <v>1.595289210163467</v>
      </c>
      <c r="AW52" s="42" t="str">
        <f t="shared" si="144"/>
        <v>P</v>
      </c>
      <c r="AX52" s="42" t="str">
        <f t="shared" si="127"/>
        <v>B</v>
      </c>
      <c r="AY52" s="42" t="str">
        <f t="shared" si="145"/>
        <v>B</v>
      </c>
      <c r="AZ52" s="60">
        <f t="shared" si="146"/>
        <v>-0.57671230528556705</v>
      </c>
      <c r="BA52" s="61">
        <f t="shared" si="147"/>
        <v>1</v>
      </c>
      <c r="BB52" s="61">
        <f t="shared" si="148"/>
        <v>2</v>
      </c>
      <c r="BC52" s="61">
        <f t="shared" si="149"/>
        <v>0</v>
      </c>
      <c r="BD52" s="61" t="str">
        <f t="shared" si="128"/>
        <v/>
      </c>
      <c r="BE52" s="198" t="str">
        <f t="shared" si="150"/>
        <v/>
      </c>
      <c r="BF52" s="200"/>
      <c r="BG52" s="188">
        <v>106</v>
      </c>
      <c r="BH52" s="54">
        <f>VLOOKUP(BG52,'[1]Llista Indicadors'!$B$6:$BA$1053,30,FALSE)</f>
        <v>91222</v>
      </c>
      <c r="BI52" s="72" t="str">
        <f>VLOOKUP(BG52,'[1]Llista Indicadors'!$B$6:$AA$1053,$CU$13,FALSE)</f>
        <v>% d'autofinançament per taxes, preus públics i patrocini dels Espais de creació</v>
      </c>
      <c r="BJ52" s="56">
        <f>VLOOKUP(BG52,'[1]Llista Indicadors'!$B$6:$AA$1053,$CV$13,FALSE)</f>
        <v>14.226678654836039</v>
      </c>
      <c r="BK52" s="57">
        <f>VLOOKUP(BG52,'[1]Llista Indicadors'!$B$6:$AA$1053,$CW$13,FALSE)</f>
        <v>4.5426146402237428</v>
      </c>
      <c r="BL52" s="57">
        <f>VLOOKUP(BG52,'[1]Llista Indicadors'!$B$6:$AA$1053,$CX$13,FALSE)</f>
        <v>0.9627053928005751</v>
      </c>
      <c r="BM52" s="158">
        <f>VLOOKUP(BG52,'[1]Llista Indicadors'!$B$6:$AA$1053,$CY$13,FALSE)</f>
        <v>2.3769344488783308</v>
      </c>
      <c r="BN52" s="66">
        <f>VLOOKUP(BG52,'[1]Llista Indicadors'!$B$6:$AA$1053,$CZ$13,FALSE)</f>
        <v>1.2376899141326889</v>
      </c>
      <c r="BO52" s="42" t="str">
        <f t="shared" si="151"/>
        <v>B</v>
      </c>
      <c r="BP52" s="42" t="str">
        <f t="shared" si="129"/>
        <v>B</v>
      </c>
      <c r="BQ52" s="42" t="str">
        <f t="shared" si="152"/>
        <v>P</v>
      </c>
      <c r="BR52" s="60">
        <f t="shared" si="153"/>
        <v>-0.91300218806081179</v>
      </c>
      <c r="BS52" s="61">
        <f t="shared" si="154"/>
        <v>1</v>
      </c>
      <c r="BT52" s="61">
        <f t="shared" si="155"/>
        <v>2</v>
      </c>
      <c r="BU52" s="61">
        <f t="shared" si="156"/>
        <v>0</v>
      </c>
      <c r="BV52" s="61" t="str">
        <f t="shared" si="130"/>
        <v/>
      </c>
      <c r="BW52" s="198" t="str">
        <f t="shared" si="157"/>
        <v/>
      </c>
      <c r="BX52" s="200"/>
      <c r="BY52" s="188">
        <v>115</v>
      </c>
      <c r="BZ52" s="54">
        <f>VLOOKUP(BY52,'[1]Llista Indicadors'!$B$6:$BA$1053,30,FALSE)</f>
        <v>91272</v>
      </c>
      <c r="CA52" s="72" t="str">
        <f>VLOOKUP(BY52,'[1]Llista Indicadors'!$B$6:$AA$1053,$CU$13,FALSE)</f>
        <v>Despesa corrent per cada projecte allotjat a l'Espai de creació o a d'altres espais municipals</v>
      </c>
      <c r="CB52" s="56">
        <f>VLOOKUP(BY52,'[1]Llista Indicadors'!$B$6:$AA$1053,$CV$13,FALSE)</f>
        <v>6336.6063476190466</v>
      </c>
      <c r="CC52" s="57">
        <f>VLOOKUP(BY52,'[1]Llista Indicadors'!$B$6:$AA$1053,$CW$13,FALSE)</f>
        <v>11398.680485714291</v>
      </c>
      <c r="CD52" s="57">
        <f>VLOOKUP(BY52,'[1]Llista Indicadors'!$B$6:$AA$1053,$CX$13,FALSE)</f>
        <v>7445.8609523809528</v>
      </c>
      <c r="CE52" s="158">
        <f>VLOOKUP(BY52,'[1]Llista Indicadors'!$B$6:$AA$1053,$CY$13,FALSE)</f>
        <v>9321.2313780918721</v>
      </c>
      <c r="CF52" s="161">
        <f>VLOOKUP(BY52,'[1]Llista Indicadors'!$B$6:$AA$1053,$CZ$13,FALSE)</f>
        <v>4264.9199109042556</v>
      </c>
      <c r="CG52" s="42" t="str">
        <f t="shared" si="158"/>
        <v>P</v>
      </c>
      <c r="CH52" s="42" t="str">
        <f t="shared" si="131"/>
        <v>B</v>
      </c>
      <c r="CI52" s="42" t="str">
        <f t="shared" si="159"/>
        <v>B</v>
      </c>
      <c r="CJ52" s="60">
        <f t="shared" si="160"/>
        <v>-0.32693942515353169</v>
      </c>
      <c r="CK52" s="61">
        <f t="shared" si="161"/>
        <v>1</v>
      </c>
      <c r="CL52" s="61">
        <f t="shared" si="162"/>
        <v>2</v>
      </c>
      <c r="CM52" s="61">
        <f t="shared" si="163"/>
        <v>0</v>
      </c>
      <c r="CN52" s="61" t="str">
        <f t="shared" si="132"/>
        <v/>
      </c>
      <c r="CO52" s="198" t="str">
        <f t="shared" si="164"/>
        <v/>
      </c>
      <c r="CP52" s="196"/>
      <c r="CQ52" s="33"/>
    </row>
    <row r="53" spans="2:95" ht="84" customHeight="1" thickBot="1" x14ac:dyDescent="0.35">
      <c r="B53" s="186"/>
      <c r="C53" s="33"/>
      <c r="D53" s="197"/>
      <c r="E53" s="188">
        <v>78</v>
      </c>
      <c r="F53" s="54">
        <f>VLOOKUP(E53,'[1]Llista Indicadors'!$B$6:$BA$1053,30,FALSE)</f>
        <v>91122</v>
      </c>
      <c r="G53" s="55" t="str">
        <f>VLOOKUP(E53,'[1]Llista Indicadors'!$B$6:$AA$1053,$CU$13,FALSE)</f>
        <v>% de la despesa en personal sobre despesa corrent en cultura</v>
      </c>
      <c r="H53" s="56">
        <f>VLOOKUP(E53,'[1]Llista Indicadors'!$B$6:$AA$1053,$CV$13,FALSE)</f>
        <v>34.932842740606382</v>
      </c>
      <c r="I53" s="57">
        <f>VLOOKUP(E53,'[1]Llista Indicadors'!$B$6:$AA$1053,$CW$13,FALSE)</f>
        <v>29.05602894631112</v>
      </c>
      <c r="J53" s="57">
        <f>VLOOKUP(E53,'[1]Llista Indicadors'!$B$6:$AA$1053,$CX$13,FALSE)</f>
        <v>35.979064784711397</v>
      </c>
      <c r="K53" s="158">
        <f>VLOOKUP(E53,'[1]Llista Indicadors'!$B$6:$AA$1053,$CY$13,FALSE)</f>
        <v>34.793896079645471</v>
      </c>
      <c r="L53" s="66">
        <f>VLOOKUP(E53,'[1]Llista Indicadors'!$B$6:$AA$1053,$CZ$13,FALSE)</f>
        <v>31.66936658642889</v>
      </c>
      <c r="M53" s="42" t="str">
        <f t="shared" si="165"/>
        <v>B</v>
      </c>
      <c r="N53" s="42" t="str">
        <f t="shared" si="165"/>
        <v>P</v>
      </c>
      <c r="O53" s="42" t="str">
        <f>IF(L53="-","",IF(J53="-","",IF(L53=J53,"M",IF(L53&gt;J53,"P","B"))))</f>
        <v>B</v>
      </c>
      <c r="P53" s="60">
        <f>IF(L53="-","",IF(H53="-","",(L53-H53)/H53))</f>
        <v>-9.3421430898436061E-2</v>
      </c>
      <c r="Q53" s="61">
        <f t="shared" ref="Q53:Q54" si="167">COUNTIF(M53:O53,"P")</f>
        <v>1</v>
      </c>
      <c r="R53" s="61">
        <f t="shared" ref="R53:R54" si="168">COUNTIF(M53:O53,"B")</f>
        <v>2</v>
      </c>
      <c r="S53" s="61">
        <f t="shared" ref="S53:S54" si="169">COUNTIF(M53:O53,"M")</f>
        <v>0</v>
      </c>
      <c r="T53" s="61" t="str">
        <f t="shared" si="166"/>
        <v/>
      </c>
      <c r="U53" s="198" t="str">
        <f t="shared" ref="U53:U54" si="170">IF(T53="P","é",IF(T53="B","ê",IF(P53="","",IF(M53=N53,IF(N53=O53,IF(O53="P","é","ê"),IF(P53&lt;0.05,IF(P53&gt;-0.05,"è",""),"")),IF(P53&lt;0.05,IF(P53&gt;-0.05,"è",""),"")))))</f>
        <v/>
      </c>
      <c r="V53" s="199"/>
      <c r="W53" s="188">
        <v>87</v>
      </c>
      <c r="X53" s="54">
        <f>VLOOKUP(W53,'[1]Llista Indicadors'!$B$6:$BA$1053,30,FALSE)</f>
        <v>86461</v>
      </c>
      <c r="Y53" s="72" t="str">
        <f>VLOOKUP(W53,'[1]Llista Indicadors'!$B$6:$AA$1053,$CU$13,FALSE)</f>
        <v>% de despesa en Cicle festiu s/total de la despesa corrent en cultura</v>
      </c>
      <c r="Z53" s="56">
        <f>VLOOKUP(W53,'[1]Llista Indicadors'!$B$6:$AA$1053,$CV$13,FALSE)</f>
        <v>10.44388204083713</v>
      </c>
      <c r="AA53" s="57">
        <f>VLOOKUP(W53,'[1]Llista Indicadors'!$B$6:$AA$1053,$CW$13,FALSE)</f>
        <v>10.684878816538991</v>
      </c>
      <c r="AB53" s="57">
        <f>VLOOKUP(W53,'[1]Llista Indicadors'!$B$6:$AA$1053,$CX$13,FALSE)</f>
        <v>8.5336581764374078</v>
      </c>
      <c r="AC53" s="158">
        <f>VLOOKUP(W53,'[1]Llista Indicadors'!$B$6:$AA$1053,$CY$13,FALSE)</f>
        <v>10.90970559079646</v>
      </c>
      <c r="AD53" s="66">
        <f>VLOOKUP(W53,'[1]Llista Indicadors'!$B$6:$AA$1053,$CZ$13,FALSE)</f>
        <v>13.66480885736692</v>
      </c>
      <c r="AE53" s="42" t="str">
        <f t="shared" si="137"/>
        <v>P</v>
      </c>
      <c r="AF53" s="42" t="str">
        <f t="shared" si="125"/>
        <v>B</v>
      </c>
      <c r="AG53" s="42" t="str">
        <f t="shared" si="138"/>
        <v>P</v>
      </c>
      <c r="AH53" s="60">
        <f t="shared" si="139"/>
        <v>0.30840321672874971</v>
      </c>
      <c r="AI53" s="61">
        <f t="shared" si="140"/>
        <v>2</v>
      </c>
      <c r="AJ53" s="61">
        <f t="shared" si="141"/>
        <v>1</v>
      </c>
      <c r="AK53" s="61">
        <f t="shared" si="142"/>
        <v>0</v>
      </c>
      <c r="AL53" s="61" t="str">
        <f t="shared" si="126"/>
        <v/>
      </c>
      <c r="AM53" s="198" t="str">
        <f t="shared" si="143"/>
        <v/>
      </c>
      <c r="AN53" s="200"/>
      <c r="AO53" s="188">
        <v>97</v>
      </c>
      <c r="AP53" s="54">
        <f>VLOOKUP(AO53,'[1]Llista Indicadors'!$B$6:$BA$1053,30,FALSE)</f>
        <v>91172</v>
      </c>
      <c r="AQ53" s="127" t="str">
        <f>VLOOKUP(AO53,'[1]Llista Indicadors'!$B$6:$AA$1053,$CU$13,FALSE)</f>
        <v>Despesa corrent en Cicle festiu per habitant</v>
      </c>
      <c r="AR53" s="56">
        <f>VLOOKUP(AO53,'[1]Llista Indicadors'!$B$6:$AA$1053,$CV$13,FALSE)</f>
        <v>6.2065212564594283</v>
      </c>
      <c r="AS53" s="57">
        <f>VLOOKUP(AO53,'[1]Llista Indicadors'!$B$6:$AA$1053,$CW$13,FALSE)</f>
        <v>6.6557573683683842</v>
      </c>
      <c r="AT53" s="57">
        <f>VLOOKUP(AO53,'[1]Llista Indicadors'!$B$6:$AA$1053,$CX$13,FALSE)</f>
        <v>4.3694078059506163</v>
      </c>
      <c r="AU53" s="58">
        <f>VLOOKUP(AO53,'[1]Llista Indicadors'!$B$6:$AA$1053,$CY$13,FALSE)</f>
        <v>6.5427131488077777</v>
      </c>
      <c r="AV53" s="59">
        <f>VLOOKUP(AO53,'[1]Llista Indicadors'!$B$6:$AA$1053,$CZ$13,FALSE)</f>
        <v>8.8714639970979157</v>
      </c>
      <c r="AW53" s="42" t="str">
        <f t="shared" si="144"/>
        <v>P</v>
      </c>
      <c r="AX53" s="42" t="str">
        <f t="shared" si="127"/>
        <v>B</v>
      </c>
      <c r="AY53" s="42" t="str">
        <f t="shared" si="145"/>
        <v>P</v>
      </c>
      <c r="AZ53" s="60">
        <f t="shared" si="146"/>
        <v>0.42937784799575962</v>
      </c>
      <c r="BA53" s="61">
        <f t="shared" si="147"/>
        <v>2</v>
      </c>
      <c r="BB53" s="61">
        <f t="shared" si="148"/>
        <v>1</v>
      </c>
      <c r="BC53" s="61">
        <f t="shared" si="149"/>
        <v>0</v>
      </c>
      <c r="BD53" s="61" t="str">
        <f t="shared" si="128"/>
        <v/>
      </c>
      <c r="BE53" s="198" t="str">
        <f t="shared" si="150"/>
        <v/>
      </c>
      <c r="BF53" s="200"/>
      <c r="BG53" s="188">
        <v>107</v>
      </c>
      <c r="BH53" s="54">
        <f>VLOOKUP(BG53,'[1]Llista Indicadors'!$B$6:$BA$1053,30,FALSE)</f>
        <v>91227</v>
      </c>
      <c r="BI53" s="72" t="str">
        <f>VLOOKUP(BG53,'[1]Llista Indicadors'!$B$6:$AA$1053,$CU$13,FALSE)</f>
        <v>% d'autofinançament per taxes, preus públics i patrocini del Cicle festiu</v>
      </c>
      <c r="BJ53" s="56">
        <f>VLOOKUP(BG53,'[1]Llista Indicadors'!$B$6:$AA$1053,$CV$13,FALSE)</f>
        <v>3.942773393439531</v>
      </c>
      <c r="BK53" s="57">
        <f>VLOOKUP(BG53,'[1]Llista Indicadors'!$B$6:$AA$1053,$CW$13,FALSE)</f>
        <v>5.1528967534118806</v>
      </c>
      <c r="BL53" s="57">
        <f>VLOOKUP(BG53,'[1]Llista Indicadors'!$B$6:$AA$1053,$CX$13,FALSE)</f>
        <v>1.023232564806462</v>
      </c>
      <c r="BM53" s="158">
        <f>VLOOKUP(BG53,'[1]Llista Indicadors'!$B$6:$AA$1053,$CY$13,FALSE)</f>
        <v>2.741598084581351</v>
      </c>
      <c r="BN53" s="66">
        <f>VLOOKUP(BG53,'[1]Llista Indicadors'!$B$6:$AA$1053,$CZ$13,FALSE)</f>
        <v>2.5300012723703378</v>
      </c>
      <c r="BO53" s="42" t="str">
        <f t="shared" si="151"/>
        <v>P</v>
      </c>
      <c r="BP53" s="42" t="str">
        <f t="shared" si="129"/>
        <v>B</v>
      </c>
      <c r="BQ53" s="42" t="str">
        <f t="shared" si="152"/>
        <v>P</v>
      </c>
      <c r="BR53" s="60">
        <f t="shared" si="153"/>
        <v>-0.35831938082465919</v>
      </c>
      <c r="BS53" s="61">
        <f t="shared" si="154"/>
        <v>2</v>
      </c>
      <c r="BT53" s="61">
        <f t="shared" si="155"/>
        <v>1</v>
      </c>
      <c r="BU53" s="61">
        <f t="shared" si="156"/>
        <v>0</v>
      </c>
      <c r="BV53" s="61" t="str">
        <f t="shared" si="130"/>
        <v/>
      </c>
      <c r="BW53" s="198" t="str">
        <f t="shared" si="157"/>
        <v/>
      </c>
      <c r="BX53" s="200"/>
      <c r="BY53" s="188">
        <v>116</v>
      </c>
      <c r="BZ53" s="54">
        <f>VLOOKUP(BY53,'[1]Llista Indicadors'!$B$6:$BA$1053,30,FALSE)</f>
        <v>91277</v>
      </c>
      <c r="CA53" s="72" t="str">
        <f>VLOOKUP(BY53,'[1]Llista Indicadors'!$B$6:$AA$1053,$CU$13,FALSE)</f>
        <v>Despesa corrent per cada dia amb activitat de Cicle festiu</v>
      </c>
      <c r="CB53" s="56">
        <f>VLOOKUP(BY53,'[1]Llista Indicadors'!$B$6:$AA$1053,$CV$13,FALSE)</f>
        <v>16846.91670182841</v>
      </c>
      <c r="CC53" s="57">
        <f>VLOOKUP(BY53,'[1]Llista Indicadors'!$B$6:$AA$1053,$CW$13,FALSE)</f>
        <v>14901.676272151901</v>
      </c>
      <c r="CD53" s="57">
        <f>VLOOKUP(BY53,'[1]Llista Indicadors'!$B$6:$AA$1053,$CX$13,FALSE)</f>
        <v>15420.28309309309</v>
      </c>
      <c r="CE53" s="158">
        <f>VLOOKUP(BY53,'[1]Llista Indicadors'!$B$6:$AA$1053,$CY$13,FALSE)</f>
        <v>17441.506369426748</v>
      </c>
      <c r="CF53" s="161">
        <f>VLOOKUP(BY53,'[1]Llista Indicadors'!$B$6:$AA$1053,$CZ$13,FALSE)</f>
        <v>17387.03894372694</v>
      </c>
      <c r="CG53" s="42" t="str">
        <f t="shared" si="158"/>
        <v>B</v>
      </c>
      <c r="CH53" s="42" t="str">
        <f t="shared" si="131"/>
        <v>P</v>
      </c>
      <c r="CI53" s="42" t="str">
        <f t="shared" si="159"/>
        <v>P</v>
      </c>
      <c r="CJ53" s="60">
        <f t="shared" si="160"/>
        <v>3.2060599067359953E-2</v>
      </c>
      <c r="CK53" s="61">
        <f t="shared" si="161"/>
        <v>2</v>
      </c>
      <c r="CL53" s="61">
        <f t="shared" si="162"/>
        <v>1</v>
      </c>
      <c r="CM53" s="61">
        <f t="shared" si="163"/>
        <v>0</v>
      </c>
      <c r="CN53" s="61" t="str">
        <f t="shared" si="132"/>
        <v/>
      </c>
      <c r="CO53" s="198" t="str">
        <f t="shared" si="164"/>
        <v>è</v>
      </c>
      <c r="CP53" s="196"/>
      <c r="CQ53" s="33"/>
    </row>
    <row r="54" spans="2:95" ht="84" customHeight="1" thickBot="1" x14ac:dyDescent="0.35">
      <c r="B54" s="186"/>
      <c r="C54" s="33"/>
      <c r="D54" s="197"/>
      <c r="E54" s="188">
        <v>79</v>
      </c>
      <c r="F54" s="54">
        <f>VLOOKUP(E54,'[1]Llista Indicadors'!$B$6:$BA$1053,30,FALSE)</f>
        <v>91127</v>
      </c>
      <c r="G54" s="55" t="str">
        <f>VLOOKUP(E54,'[1]Llista Indicadors'!$B$6:$AA$1053,$CU$13,FALSE)</f>
        <v>% de despesa en difusió, comunicació i publicitat sobre el total de la despesa en cultura</v>
      </c>
      <c r="H54" s="56">
        <f>VLOOKUP(E54,'[1]Llista Indicadors'!$B$6:$AA$1053,$CV$13,FALSE)</f>
        <v>1.776881609923624</v>
      </c>
      <c r="I54" s="57">
        <f>VLOOKUP(E54,'[1]Llista Indicadors'!$B$6:$AA$1053,$CW$13,FALSE)</f>
        <v>1.480980640874108</v>
      </c>
      <c r="J54" s="57">
        <f>VLOOKUP(E54,'[1]Llista Indicadors'!$B$6:$AA$1053,$CX$13,FALSE)</f>
        <v>1.270247927049267</v>
      </c>
      <c r="K54" s="58">
        <f>VLOOKUP(E54,'[1]Llista Indicadors'!$B$6:$AA$1053,$CY$13,FALSE)</f>
        <v>1.1401860660867891</v>
      </c>
      <c r="L54" s="59">
        <f>VLOOKUP(E54,'[1]Llista Indicadors'!$B$6:$AA$1053,$CZ$13,FALSE)</f>
        <v>1.152205565961202</v>
      </c>
      <c r="M54" s="42" t="str">
        <f t="shared" si="165"/>
        <v>B</v>
      </c>
      <c r="N54" s="42" t="str">
        <f t="shared" si="165"/>
        <v>B</v>
      </c>
      <c r="O54" s="42" t="str">
        <f>IF(L54="-","",IF(J54="-","",IF(L54=J54,"M",IF(L54&gt;J54,"P","B"))))</f>
        <v>B</v>
      </c>
      <c r="P54" s="60">
        <f>IF(L54="-","",IF(H54="-","",(L54-H54)/H54))</f>
        <v>-0.35155749289862509</v>
      </c>
      <c r="Q54" s="61">
        <f t="shared" si="167"/>
        <v>0</v>
      </c>
      <c r="R54" s="61">
        <f t="shared" si="168"/>
        <v>3</v>
      </c>
      <c r="S54" s="61">
        <f t="shared" si="169"/>
        <v>0</v>
      </c>
      <c r="T54" s="61" t="str">
        <f t="shared" si="166"/>
        <v>B</v>
      </c>
      <c r="U54" s="198" t="str">
        <f t="shared" si="170"/>
        <v>ê</v>
      </c>
      <c r="V54" s="199"/>
      <c r="W54" s="188">
        <v>88</v>
      </c>
      <c r="X54" s="54">
        <f>VLOOKUP(W54,'[1]Llista Indicadors'!$B$6:$BA$1053,30,FALSE)</f>
        <v>86466</v>
      </c>
      <c r="Y54" s="72" t="str">
        <f>VLOOKUP(W54,'[1]Llista Indicadors'!$B$6:$AA$1053,$CU$13,FALSE)</f>
        <v>% de despesa en Festivals municipals s/total de la despesa corrent en cultura</v>
      </c>
      <c r="Z54" s="56">
        <f>VLOOKUP(W54,'[1]Llista Indicadors'!$B$6:$AA$1053,$CV$13,FALSE)</f>
        <v>3.2874703786213861</v>
      </c>
      <c r="AA54" s="57">
        <f>VLOOKUP(W54,'[1]Llista Indicadors'!$B$6:$AA$1053,$CW$13,FALSE)</f>
        <v>3.4369443406906108</v>
      </c>
      <c r="AB54" s="57">
        <f>VLOOKUP(W54,'[1]Llista Indicadors'!$B$6:$AA$1053,$CX$13,FALSE)</f>
        <v>2.1915823297781758</v>
      </c>
      <c r="AC54" s="158">
        <f>VLOOKUP(W54,'[1]Llista Indicadors'!$B$6:$AA$1053,$CY$13,FALSE)</f>
        <v>2.8583821918196191</v>
      </c>
      <c r="AD54" s="66">
        <f>VLOOKUP(W54,'[1]Llista Indicadors'!$B$6:$AA$1053,$CZ$13,FALSE)</f>
        <v>3.4062355335747152</v>
      </c>
      <c r="AE54" s="42" t="str">
        <f t="shared" si="137"/>
        <v>P</v>
      </c>
      <c r="AF54" s="42" t="str">
        <f t="shared" si="125"/>
        <v>B</v>
      </c>
      <c r="AG54" s="42" t="str">
        <f t="shared" si="138"/>
        <v>P</v>
      </c>
      <c r="AH54" s="60">
        <f t="shared" si="139"/>
        <v>3.6126608387307725E-2</v>
      </c>
      <c r="AI54" s="61">
        <f t="shared" si="140"/>
        <v>2</v>
      </c>
      <c r="AJ54" s="61">
        <f t="shared" si="141"/>
        <v>1</v>
      </c>
      <c r="AK54" s="61">
        <f t="shared" si="142"/>
        <v>0</v>
      </c>
      <c r="AL54" s="61" t="str">
        <f t="shared" si="126"/>
        <v/>
      </c>
      <c r="AM54" s="198" t="str">
        <f t="shared" si="143"/>
        <v>è</v>
      </c>
      <c r="AN54" s="200"/>
      <c r="AO54" s="188">
        <v>98</v>
      </c>
      <c r="AP54" s="54">
        <f>VLOOKUP(AO54,'[1]Llista Indicadors'!$B$6:$BA$1053,30,FALSE)</f>
        <v>91177</v>
      </c>
      <c r="AQ54" s="127" t="str">
        <f>VLOOKUP(AO54,'[1]Llista Indicadors'!$B$6:$AA$1053,$CU$13,FALSE)</f>
        <v>Despesa corrent en Festivals municipals per habitant</v>
      </c>
      <c r="AR54" s="56">
        <f>VLOOKUP(AO54,'[1]Llista Indicadors'!$B$6:$AA$1053,$CV$13,FALSE)</f>
        <v>1.814548968983523</v>
      </c>
      <c r="AS54" s="57">
        <f>VLOOKUP(AO54,'[1]Llista Indicadors'!$B$6:$AA$1053,$CW$13,FALSE)</f>
        <v>1.864142150048443</v>
      </c>
      <c r="AT54" s="57">
        <f>VLOOKUP(AO54,'[1]Llista Indicadors'!$B$6:$AA$1053,$CX$13,FALSE)</f>
        <v>1.1314477198265009</v>
      </c>
      <c r="AU54" s="58">
        <f>VLOOKUP(AO54,'[1]Llista Indicadors'!$B$6:$AA$1053,$CY$13,FALSE)</f>
        <v>1.7147297850490579</v>
      </c>
      <c r="AV54" s="59">
        <f>VLOOKUP(AO54,'[1]Llista Indicadors'!$B$6:$AA$1053,$CZ$13,FALSE)</f>
        <v>2.1633855110943379</v>
      </c>
      <c r="AW54" s="42" t="str">
        <f t="shared" si="144"/>
        <v>P</v>
      </c>
      <c r="AX54" s="42" t="str">
        <f t="shared" si="127"/>
        <v>B</v>
      </c>
      <c r="AY54" s="42" t="str">
        <f t="shared" si="145"/>
        <v>P</v>
      </c>
      <c r="AZ54" s="60">
        <f t="shared" si="146"/>
        <v>0.19224421499422342</v>
      </c>
      <c r="BA54" s="61">
        <f t="shared" si="147"/>
        <v>2</v>
      </c>
      <c r="BB54" s="61">
        <f t="shared" si="148"/>
        <v>1</v>
      </c>
      <c r="BC54" s="61">
        <f t="shared" si="149"/>
        <v>0</v>
      </c>
      <c r="BD54" s="61" t="str">
        <f t="shared" si="128"/>
        <v/>
      </c>
      <c r="BE54" s="198" t="str">
        <f t="shared" si="150"/>
        <v/>
      </c>
      <c r="BF54" s="200"/>
      <c r="BG54" s="188">
        <v>108</v>
      </c>
      <c r="BH54" s="54">
        <f>VLOOKUP(BG54,'[1]Llista Indicadors'!$B$6:$BA$1053,30,FALSE)</f>
        <v>91232</v>
      </c>
      <c r="BI54" s="72" t="str">
        <f>VLOOKUP(BG54,'[1]Llista Indicadors'!$B$6:$AA$1053,$CU$13,FALSE)</f>
        <v>% d'autofinançament per taxes, preus públics i patrocini dels Festivals municipals</v>
      </c>
      <c r="BJ54" s="56">
        <f>VLOOKUP(BG54,'[1]Llista Indicadors'!$B$6:$AA$1053,$CV$13,FALSE)</f>
        <v>3.5695320840651799</v>
      </c>
      <c r="BK54" s="57">
        <f>VLOOKUP(BG54,'[1]Llista Indicadors'!$B$6:$AA$1053,$CW$13,FALSE)</f>
        <v>5.2603217435071103</v>
      </c>
      <c r="BL54" s="57">
        <f>VLOOKUP(BG54,'[1]Llista Indicadors'!$B$6:$AA$1053,$CX$13,FALSE)</f>
        <v>2.9249048063514018</v>
      </c>
      <c r="BM54" s="158">
        <f>VLOOKUP(BG54,'[1]Llista Indicadors'!$B$6:$AA$1053,$CY$13,FALSE)</f>
        <v>3.7358489961260468</v>
      </c>
      <c r="BN54" s="66">
        <f>VLOOKUP(BG54,'[1]Llista Indicadors'!$B$6:$AA$1053,$CZ$13,FALSE)</f>
        <v>3.1958327671779592</v>
      </c>
      <c r="BO54" s="42" t="str">
        <f t="shared" si="151"/>
        <v>P</v>
      </c>
      <c r="BP54" s="42" t="str">
        <f t="shared" si="129"/>
        <v>B</v>
      </c>
      <c r="BQ54" s="42" t="str">
        <f t="shared" si="152"/>
        <v>P</v>
      </c>
      <c r="BR54" s="60">
        <f t="shared" si="153"/>
        <v>-0.10469140158606764</v>
      </c>
      <c r="BS54" s="61">
        <f t="shared" si="154"/>
        <v>2</v>
      </c>
      <c r="BT54" s="61">
        <f t="shared" si="155"/>
        <v>1</v>
      </c>
      <c r="BU54" s="61">
        <f t="shared" si="156"/>
        <v>0</v>
      </c>
      <c r="BV54" s="61" t="str">
        <f t="shared" si="130"/>
        <v/>
      </c>
      <c r="BW54" s="198" t="str">
        <f t="shared" si="157"/>
        <v/>
      </c>
      <c r="BX54" s="200"/>
      <c r="BY54" s="188">
        <v>117</v>
      </c>
      <c r="BZ54" s="54">
        <f>VLOOKUP(BY54,'[1]Llista Indicadors'!$B$6:$BA$1053,30,FALSE)</f>
        <v>91282</v>
      </c>
      <c r="CA54" s="72" t="str">
        <f>VLOOKUP(BY54,'[1]Llista Indicadors'!$B$6:$AA$1053,$CU$13,FALSE)</f>
        <v>Despesa corrent per assistent als Festivals municipals</v>
      </c>
      <c r="CB54" s="56">
        <f>VLOOKUP(BY54,'[1]Llista Indicadors'!$B$6:$AA$1053,$CV$13,FALSE)</f>
        <v>6.0315512641774456</v>
      </c>
      <c r="CC54" s="57">
        <f>VLOOKUP(BY54,'[1]Llista Indicadors'!$B$6:$AA$1053,$CW$13,FALSE)</f>
        <v>5.6906229419644188</v>
      </c>
      <c r="CD54" s="57">
        <f>VLOOKUP(BY54,'[1]Llista Indicadors'!$B$6:$AA$1053,$CX$13,FALSE)</f>
        <v>9.6893760179635997</v>
      </c>
      <c r="CE54" s="158">
        <f>VLOOKUP(BY54,'[1]Llista Indicadors'!$B$6:$AA$1053,$CY$13,FALSE)</f>
        <v>11.240923056206469</v>
      </c>
      <c r="CF54" s="161">
        <f>VLOOKUP(BY54,'[1]Llista Indicadors'!$B$6:$AA$1053,$CZ$13,FALSE)</f>
        <v>8.1709483194375849</v>
      </c>
      <c r="CG54" s="42" t="str">
        <f t="shared" si="158"/>
        <v>B</v>
      </c>
      <c r="CH54" s="42" t="str">
        <f t="shared" si="131"/>
        <v>P</v>
      </c>
      <c r="CI54" s="42" t="str">
        <f t="shared" si="159"/>
        <v>B</v>
      </c>
      <c r="CJ54" s="60">
        <f t="shared" si="160"/>
        <v>0.35470096523367611</v>
      </c>
      <c r="CK54" s="61">
        <f t="shared" si="161"/>
        <v>1</v>
      </c>
      <c r="CL54" s="61">
        <f t="shared" si="162"/>
        <v>2</v>
      </c>
      <c r="CM54" s="61">
        <f t="shared" si="163"/>
        <v>0</v>
      </c>
      <c r="CN54" s="61" t="str">
        <f t="shared" si="132"/>
        <v/>
      </c>
      <c r="CO54" s="198" t="str">
        <f t="shared" si="164"/>
        <v/>
      </c>
      <c r="CP54" s="196"/>
      <c r="CQ54" s="33"/>
    </row>
    <row r="55" spans="2:95" ht="84" customHeight="1" thickBot="1" x14ac:dyDescent="0.6">
      <c r="B55" s="186"/>
      <c r="C55" s="33"/>
      <c r="D55" s="201"/>
      <c r="E55" s="202"/>
      <c r="F55" s="202"/>
      <c r="G55" s="199"/>
      <c r="H55" s="200"/>
      <c r="I55" s="200"/>
      <c r="J55" s="200"/>
      <c r="K55" s="200"/>
      <c r="L55" s="200"/>
      <c r="M55" s="203"/>
      <c r="N55" s="203"/>
      <c r="O55" s="203"/>
      <c r="P55" s="203"/>
      <c r="Q55" s="203"/>
      <c r="R55" s="203"/>
      <c r="S55" s="203"/>
      <c r="T55" s="203"/>
      <c r="U55" s="204"/>
      <c r="V55" s="199"/>
      <c r="W55" s="188">
        <v>89</v>
      </c>
      <c r="X55" s="54">
        <f>VLOOKUP(W55,'[1]Llista Indicadors'!$B$6:$BA$1053,30,FALSE)</f>
        <v>86471</v>
      </c>
      <c r="Y55" s="72" t="str">
        <f>VLOOKUP(W55,'[1]Llista Indicadors'!$B$6:$AA$1053,$CU$13,FALSE)</f>
        <v>% de despesa en Serveis centrals de Cultura s/total de la despesa corrent en cultura</v>
      </c>
      <c r="Z55" s="56">
        <f>VLOOKUP(W55,'[1]Llista Indicadors'!$B$6:$AA$1053,$CV$13,FALSE)</f>
        <v>17.94140876028899</v>
      </c>
      <c r="AA55" s="57">
        <f>VLOOKUP(W55,'[1]Llista Indicadors'!$B$6:$AA$1053,$CW$13,FALSE)</f>
        <v>15.40187990306644</v>
      </c>
      <c r="AB55" s="57">
        <f>VLOOKUP(W55,'[1]Llista Indicadors'!$B$6:$AA$1053,$CX$13,FALSE)</f>
        <v>15.048906328363991</v>
      </c>
      <c r="AC55" s="158">
        <f>VLOOKUP(W55,'[1]Llista Indicadors'!$B$6:$AA$1053,$CY$13,FALSE)</f>
        <v>14.814988231564969</v>
      </c>
      <c r="AD55" s="66">
        <f>VLOOKUP(W55,'[1]Llista Indicadors'!$B$6:$AA$1053,$CZ$13,FALSE)</f>
        <v>14.953583458730289</v>
      </c>
      <c r="AE55" s="42" t="str">
        <f t="shared" si="137"/>
        <v>B</v>
      </c>
      <c r="AF55" s="42" t="str">
        <f t="shared" si="125"/>
        <v>B</v>
      </c>
      <c r="AG55" s="42" t="str">
        <f t="shared" si="138"/>
        <v>B</v>
      </c>
      <c r="AH55" s="60">
        <f t="shared" si="139"/>
        <v>-0.16653236886123843</v>
      </c>
      <c r="AI55" s="61">
        <f t="shared" si="140"/>
        <v>0</v>
      </c>
      <c r="AJ55" s="61">
        <f t="shared" si="141"/>
        <v>3</v>
      </c>
      <c r="AK55" s="61">
        <f t="shared" si="142"/>
        <v>0</v>
      </c>
      <c r="AL55" s="61" t="str">
        <f t="shared" si="126"/>
        <v>B</v>
      </c>
      <c r="AM55" s="198" t="str">
        <f t="shared" si="143"/>
        <v>ê</v>
      </c>
      <c r="AN55" s="200"/>
      <c r="AO55" s="188">
        <v>99</v>
      </c>
      <c r="AP55" s="54">
        <f>VLOOKUP(AO55,'[1]Llista Indicadors'!$B$6:$BA$1053,30,FALSE)</f>
        <v>91182</v>
      </c>
      <c r="AQ55" s="72" t="str">
        <f>VLOOKUP(AO55,'[1]Llista Indicadors'!$B$6:$AA$1053,$CU$13,FALSE)</f>
        <v>Despesa corrent en Serveis centrals de Cultura per habitant</v>
      </c>
      <c r="AR55" s="56">
        <f>VLOOKUP(AO55,'[1]Llista Indicadors'!$B$6:$AA$1053,$CV$13,FALSE)</f>
        <v>10.66393829694827</v>
      </c>
      <c r="AS55" s="57">
        <f>VLOOKUP(AO55,'[1]Llista Indicadors'!$B$6:$AA$1053,$CW$13,FALSE)</f>
        <v>9.5940419551491392</v>
      </c>
      <c r="AT55" s="57">
        <f>VLOOKUP(AO55,'[1]Llista Indicadors'!$B$6:$AA$1053,$CX$13,FALSE)</f>
        <v>7.6963495739560228</v>
      </c>
      <c r="AU55" s="158">
        <f>VLOOKUP(AO55,'[1]Llista Indicadors'!$B$6:$AA$1053,$CY$13,FALSE)</f>
        <v>8.972699720555056</v>
      </c>
      <c r="AV55" s="66">
        <f>VLOOKUP(AO55,'[1]Llista Indicadors'!$B$6:$AA$1053,$CZ$13,FALSE)</f>
        <v>9.7121349171680702</v>
      </c>
      <c r="AW55" s="42" t="str">
        <f t="shared" si="144"/>
        <v>B</v>
      </c>
      <c r="AX55" s="42" t="str">
        <f t="shared" si="127"/>
        <v>B</v>
      </c>
      <c r="AY55" s="42" t="str">
        <f t="shared" si="145"/>
        <v>P</v>
      </c>
      <c r="AZ55" s="60">
        <f t="shared" si="146"/>
        <v>-8.9254396760020685E-2</v>
      </c>
      <c r="BA55" s="61">
        <f t="shared" si="147"/>
        <v>1</v>
      </c>
      <c r="BB55" s="61">
        <f t="shared" si="148"/>
        <v>2</v>
      </c>
      <c r="BC55" s="61">
        <f t="shared" si="149"/>
        <v>0</v>
      </c>
      <c r="BD55" s="61" t="str">
        <f t="shared" si="128"/>
        <v/>
      </c>
      <c r="BE55" s="198" t="str">
        <f t="shared" si="150"/>
        <v/>
      </c>
      <c r="BF55" s="200"/>
      <c r="BG55" s="202"/>
      <c r="BH55" s="202"/>
      <c r="BI55" s="199"/>
      <c r="BJ55" s="200"/>
      <c r="BK55" s="200"/>
      <c r="BL55" s="200"/>
      <c r="BM55" s="200"/>
      <c r="BN55" s="200"/>
      <c r="BO55" s="203"/>
      <c r="BP55" s="203"/>
      <c r="BQ55" s="203"/>
      <c r="BR55" s="203"/>
      <c r="BS55" s="203"/>
      <c r="BT55" s="203"/>
      <c r="BU55" s="203"/>
      <c r="BV55" s="203"/>
      <c r="BW55" s="204"/>
      <c r="BX55" s="200"/>
      <c r="BY55" s="188">
        <v>118</v>
      </c>
      <c r="BZ55" s="54">
        <f>VLOOKUP(BY55,'[1]Llista Indicadors'!$B$6:$BA$1053,30,FALSE)</f>
        <v>91287</v>
      </c>
      <c r="CA55" s="72" t="str">
        <f>VLOOKUP(BY55,'[1]Llista Indicadors'!$B$6:$AA$1053,$CU$13,FALSE)</f>
        <v>Despesa corrent per visita dels serveis culturals amb visitants del municipi</v>
      </c>
      <c r="CB55" s="56">
        <f>VLOOKUP(BY55,'[1]Llista Indicadors'!$B$6:$AA$1053,$CV$13,FALSE)</f>
        <v>8.3183566773454327</v>
      </c>
      <c r="CC55" s="57">
        <f>VLOOKUP(BY55,'[1]Llista Indicadors'!$B$6:$AA$1053,$CW$13,FALSE)</f>
        <v>9.1934921826561293</v>
      </c>
      <c r="CD55" s="57">
        <f>VLOOKUP(BY55,'[1]Llista Indicadors'!$B$6:$AA$1053,$CX$13,FALSE)</f>
        <v>22.533280243426901</v>
      </c>
      <c r="CE55" s="158">
        <f>VLOOKUP(BY55,'[1]Llista Indicadors'!$B$6:$AA$1053,$CY$13,FALSE)</f>
        <v>17.493045950687321</v>
      </c>
      <c r="CF55" s="161">
        <f>VLOOKUP(BY55,'[1]Llista Indicadors'!$B$6:$AA$1053,$CZ$13,FALSE)</f>
        <v>11.863149186975271</v>
      </c>
      <c r="CG55" s="42" t="str">
        <f t="shared" si="158"/>
        <v>P</v>
      </c>
      <c r="CH55" s="42" t="str">
        <f t="shared" si="131"/>
        <v>P</v>
      </c>
      <c r="CI55" s="42" t="str">
        <f t="shared" si="159"/>
        <v>B</v>
      </c>
      <c r="CJ55" s="60">
        <f t="shared" si="160"/>
        <v>0.42614096114487099</v>
      </c>
      <c r="CK55" s="61">
        <f t="shared" si="161"/>
        <v>2</v>
      </c>
      <c r="CL55" s="61">
        <f t="shared" si="162"/>
        <v>1</v>
      </c>
      <c r="CM55" s="61">
        <f t="shared" si="163"/>
        <v>0</v>
      </c>
      <c r="CN55" s="61" t="str">
        <f t="shared" si="132"/>
        <v/>
      </c>
      <c r="CO55" s="198" t="str">
        <f t="shared" si="164"/>
        <v/>
      </c>
      <c r="CP55" s="196"/>
      <c r="CQ55" s="33"/>
    </row>
    <row r="56" spans="2:95" ht="13.5" customHeight="1" thickBot="1" x14ac:dyDescent="0.6">
      <c r="B56" s="205"/>
      <c r="D56" s="206"/>
      <c r="E56" s="207"/>
      <c r="F56" s="207"/>
      <c r="G56" s="208"/>
      <c r="H56" s="209"/>
      <c r="I56" s="209"/>
      <c r="J56" s="209"/>
      <c r="K56" s="209"/>
      <c r="L56" s="209"/>
      <c r="M56" s="210"/>
      <c r="N56" s="210"/>
      <c r="O56" s="210"/>
      <c r="P56" s="210"/>
      <c r="Q56" s="210"/>
      <c r="R56" s="210"/>
      <c r="S56" s="210"/>
      <c r="T56" s="210"/>
      <c r="U56" s="211"/>
      <c r="V56" s="209"/>
      <c r="W56" s="207"/>
      <c r="X56" s="207"/>
      <c r="Y56" s="208"/>
      <c r="Z56" s="209"/>
      <c r="AA56" s="209"/>
      <c r="AB56" s="209"/>
      <c r="AC56" s="209"/>
      <c r="AD56" s="209"/>
      <c r="AE56" s="210"/>
      <c r="AF56" s="210"/>
      <c r="AG56" s="210"/>
      <c r="AH56" s="210"/>
      <c r="AI56" s="210"/>
      <c r="AJ56" s="210"/>
      <c r="AK56" s="210"/>
      <c r="AL56" s="210"/>
      <c r="AM56" s="212"/>
      <c r="AN56" s="209"/>
      <c r="AO56" s="207"/>
      <c r="AP56" s="207"/>
      <c r="AQ56" s="208"/>
      <c r="AR56" s="209"/>
      <c r="AS56" s="209"/>
      <c r="AT56" s="209"/>
      <c r="AU56" s="209"/>
      <c r="AV56" s="209"/>
      <c r="AW56" s="213"/>
      <c r="AX56" s="213"/>
      <c r="AY56" s="213"/>
      <c r="AZ56" s="213"/>
      <c r="BA56" s="213"/>
      <c r="BB56" s="213"/>
      <c r="BC56" s="213"/>
      <c r="BD56" s="213"/>
      <c r="BE56" s="214"/>
      <c r="BF56" s="209"/>
      <c r="BG56" s="207"/>
      <c r="BH56" s="207"/>
      <c r="BI56" s="208"/>
      <c r="BJ56" s="209"/>
      <c r="BK56" s="209"/>
      <c r="BL56" s="209"/>
      <c r="BM56" s="209"/>
      <c r="BN56" s="209"/>
      <c r="BO56" s="213"/>
      <c r="BP56" s="213"/>
      <c r="BQ56" s="213"/>
      <c r="BR56" s="213"/>
      <c r="BS56" s="213"/>
      <c r="BT56" s="213"/>
      <c r="BU56" s="213"/>
      <c r="BV56" s="213"/>
      <c r="BW56" s="214"/>
      <c r="BX56" s="209"/>
      <c r="BY56" s="207"/>
      <c r="BZ56" s="207"/>
      <c r="CA56" s="208"/>
      <c r="CB56" s="209"/>
      <c r="CC56" s="209"/>
      <c r="CD56" s="209"/>
      <c r="CE56" s="209"/>
      <c r="CF56" s="209"/>
      <c r="CG56" s="213"/>
      <c r="CH56" s="213"/>
      <c r="CI56" s="213"/>
      <c r="CJ56" s="213"/>
      <c r="CK56" s="213"/>
      <c r="CL56" s="213"/>
      <c r="CM56" s="213"/>
      <c r="CN56" s="213"/>
      <c r="CO56" s="214"/>
      <c r="CP56" s="215"/>
      <c r="CQ56" s="33"/>
    </row>
    <row r="57" spans="2:95" ht="8.25" customHeight="1" thickBot="1" x14ac:dyDescent="0.75">
      <c r="B57" s="216"/>
      <c r="G57" s="217"/>
      <c r="Y57" s="217"/>
      <c r="AQ57" s="217"/>
      <c r="BI57" s="217"/>
      <c r="CA57" s="217"/>
    </row>
    <row r="58" spans="2:95" ht="13.4" customHeight="1" thickBot="1" x14ac:dyDescent="0.75">
      <c r="B58" s="218" t="s">
        <v>67</v>
      </c>
      <c r="D58" s="219"/>
      <c r="E58" s="220"/>
      <c r="F58" s="220"/>
      <c r="G58" s="221"/>
      <c r="H58" s="222"/>
      <c r="I58" s="222"/>
      <c r="J58" s="222"/>
      <c r="K58" s="222"/>
      <c r="L58" s="222"/>
      <c r="M58" s="223"/>
      <c r="N58" s="223"/>
      <c r="O58" s="223"/>
      <c r="P58" s="223"/>
      <c r="Q58" s="223"/>
      <c r="R58" s="223"/>
      <c r="S58" s="223"/>
      <c r="T58" s="223"/>
      <c r="U58" s="224"/>
      <c r="V58" s="222"/>
      <c r="W58" s="220"/>
      <c r="X58" s="220"/>
      <c r="Y58" s="221"/>
      <c r="Z58" s="222"/>
      <c r="AA58" s="222"/>
      <c r="AB58" s="222"/>
      <c r="AC58" s="222"/>
      <c r="AD58" s="222"/>
      <c r="AE58" s="223"/>
      <c r="AF58" s="223"/>
      <c r="AG58" s="223"/>
      <c r="AH58" s="223"/>
      <c r="AI58" s="223"/>
      <c r="AJ58" s="223"/>
      <c r="AK58" s="223"/>
      <c r="AL58" s="223"/>
      <c r="AM58" s="225"/>
      <c r="AN58" s="222"/>
      <c r="AO58" s="220"/>
      <c r="AP58" s="220"/>
      <c r="AQ58" s="221"/>
      <c r="AR58" s="222"/>
      <c r="AS58" s="222"/>
      <c r="AT58" s="222"/>
      <c r="AU58" s="222"/>
      <c r="AV58" s="222"/>
      <c r="AW58" s="223"/>
      <c r="AX58" s="223"/>
      <c r="AY58" s="223"/>
      <c r="AZ58" s="223"/>
      <c r="BA58" s="223"/>
      <c r="BB58" s="223"/>
      <c r="BC58" s="223"/>
      <c r="BD58" s="223"/>
      <c r="BE58" s="224"/>
      <c r="BF58" s="222"/>
      <c r="BG58" s="220"/>
      <c r="BH58" s="220"/>
      <c r="BI58" s="221"/>
      <c r="BJ58" s="222"/>
      <c r="BK58" s="222"/>
      <c r="BL58" s="222"/>
      <c r="BM58" s="222"/>
      <c r="BN58" s="222"/>
      <c r="BO58" s="223"/>
      <c r="BP58" s="223"/>
      <c r="BQ58" s="223"/>
      <c r="BR58" s="223"/>
      <c r="BS58" s="223"/>
      <c r="BT58" s="223"/>
      <c r="BU58" s="223"/>
      <c r="BV58" s="223"/>
      <c r="BW58" s="224"/>
      <c r="BX58" s="222"/>
      <c r="BY58" s="220"/>
      <c r="BZ58" s="220"/>
      <c r="CA58" s="221"/>
      <c r="CB58" s="222"/>
      <c r="CC58" s="222"/>
      <c r="CD58" s="222"/>
      <c r="CE58" s="222"/>
      <c r="CF58" s="222"/>
      <c r="CG58" s="223"/>
      <c r="CH58" s="223"/>
      <c r="CI58" s="223"/>
      <c r="CJ58" s="223"/>
      <c r="CK58" s="223"/>
      <c r="CL58" s="223"/>
      <c r="CM58" s="223"/>
      <c r="CN58" s="223"/>
      <c r="CO58" s="224"/>
      <c r="CP58" s="226"/>
    </row>
    <row r="59" spans="2:95" ht="84" customHeight="1" thickBot="1" x14ac:dyDescent="0.35">
      <c r="B59" s="227" t="str">
        <f>DI13</f>
        <v>ENTORN</v>
      </c>
      <c r="D59" s="228"/>
      <c r="E59" s="229"/>
      <c r="F59" s="230"/>
      <c r="G59" s="230"/>
      <c r="H59" s="231">
        <f>$H$2</f>
        <v>2018</v>
      </c>
      <c r="I59" s="232">
        <f>$I$2</f>
        <v>2019</v>
      </c>
      <c r="J59" s="232">
        <f>$J$2</f>
        <v>2020</v>
      </c>
      <c r="K59" s="233">
        <f>$K$2</f>
        <v>2021</v>
      </c>
      <c r="L59" s="234">
        <f>$L$2</f>
        <v>2022</v>
      </c>
      <c r="M59" s="42"/>
      <c r="N59" s="42"/>
      <c r="O59" s="42"/>
      <c r="P59" s="42"/>
      <c r="Q59" s="43" t="s">
        <v>0</v>
      </c>
      <c r="R59" s="43" t="s">
        <v>1</v>
      </c>
      <c r="S59" s="43" t="s">
        <v>2</v>
      </c>
      <c r="T59" s="43" t="s">
        <v>3</v>
      </c>
      <c r="U59" s="235"/>
      <c r="V59" s="236"/>
      <c r="W59" s="229"/>
      <c r="X59" s="230"/>
      <c r="Y59" s="230"/>
      <c r="Z59" s="231">
        <f>$H$2</f>
        <v>2018</v>
      </c>
      <c r="AA59" s="232">
        <f>$I$2</f>
        <v>2019</v>
      </c>
      <c r="AB59" s="232">
        <f>$J$2</f>
        <v>2020</v>
      </c>
      <c r="AC59" s="233">
        <f>$K$2</f>
        <v>2021</v>
      </c>
      <c r="AD59" s="234">
        <f>$L$2</f>
        <v>2022</v>
      </c>
      <c r="AE59" s="42"/>
      <c r="AF59" s="42"/>
      <c r="AG59" s="42"/>
      <c r="AH59" s="42"/>
      <c r="AI59" s="43" t="s">
        <v>0</v>
      </c>
      <c r="AJ59" s="43" t="s">
        <v>1</v>
      </c>
      <c r="AK59" s="43" t="s">
        <v>2</v>
      </c>
      <c r="AL59" s="43" t="s">
        <v>3</v>
      </c>
      <c r="AM59" s="235"/>
      <c r="AN59" s="236"/>
      <c r="AO59" s="229"/>
      <c r="AP59" s="230"/>
      <c r="AQ59" s="230"/>
      <c r="AR59" s="231">
        <f>$H$2</f>
        <v>2018</v>
      </c>
      <c r="AS59" s="232">
        <f>$I$2</f>
        <v>2019</v>
      </c>
      <c r="AT59" s="232">
        <f>$J$2</f>
        <v>2020</v>
      </c>
      <c r="AU59" s="233">
        <f>$K$2</f>
        <v>2021</v>
      </c>
      <c r="AV59" s="234">
        <f>$L$2</f>
        <v>2022</v>
      </c>
      <c r="AW59" s="42"/>
      <c r="AX59" s="42"/>
      <c r="AY59" s="42"/>
      <c r="AZ59" s="42"/>
      <c r="BA59" s="43" t="s">
        <v>0</v>
      </c>
      <c r="BB59" s="43" t="s">
        <v>1</v>
      </c>
      <c r="BC59" s="43" t="s">
        <v>2</v>
      </c>
      <c r="BD59" s="43" t="s">
        <v>3</v>
      </c>
      <c r="BE59" s="235"/>
      <c r="BF59" s="236"/>
      <c r="BG59" s="229"/>
      <c r="BH59" s="230"/>
      <c r="BI59" s="230"/>
      <c r="BJ59" s="231">
        <f>$H$2</f>
        <v>2018</v>
      </c>
      <c r="BK59" s="232">
        <f>$I$2</f>
        <v>2019</v>
      </c>
      <c r="BL59" s="232">
        <f>$J$2</f>
        <v>2020</v>
      </c>
      <c r="BM59" s="234">
        <f>$L$2</f>
        <v>2022</v>
      </c>
      <c r="BN59" s="234">
        <f>$L$2</f>
        <v>2022</v>
      </c>
      <c r="BO59" s="42"/>
      <c r="BP59" s="42"/>
      <c r="BQ59" s="42"/>
      <c r="BR59" s="42"/>
      <c r="BS59" s="43" t="s">
        <v>0</v>
      </c>
      <c r="BT59" s="43" t="s">
        <v>1</v>
      </c>
      <c r="BU59" s="43" t="s">
        <v>2</v>
      </c>
      <c r="BV59" s="43" t="s">
        <v>3</v>
      </c>
      <c r="BW59" s="235"/>
      <c r="BX59" s="236"/>
      <c r="BY59" s="229"/>
      <c r="BZ59" s="230"/>
      <c r="CA59" s="230"/>
      <c r="CB59" s="231">
        <f>$H$2</f>
        <v>2018</v>
      </c>
      <c r="CC59" s="232">
        <f>$I$2</f>
        <v>2019</v>
      </c>
      <c r="CD59" s="232">
        <f>$J$2</f>
        <v>2020</v>
      </c>
      <c r="CE59" s="233">
        <f>$K$2</f>
        <v>2021</v>
      </c>
      <c r="CF59" s="234">
        <f>$L$2</f>
        <v>2022</v>
      </c>
      <c r="CG59" s="42"/>
      <c r="CH59" s="42"/>
      <c r="CI59" s="42"/>
      <c r="CJ59" s="42"/>
      <c r="CK59" s="43" t="s">
        <v>0</v>
      </c>
      <c r="CL59" s="43" t="s">
        <v>1</v>
      </c>
      <c r="CM59" s="43" t="s">
        <v>2</v>
      </c>
      <c r="CN59" s="43" t="s">
        <v>3</v>
      </c>
      <c r="CO59" s="235"/>
      <c r="CP59" s="237"/>
    </row>
    <row r="60" spans="2:95" ht="84" customHeight="1" thickBot="1" x14ac:dyDescent="0.35">
      <c r="B60" s="227"/>
      <c r="C60" s="33"/>
      <c r="D60" s="238"/>
      <c r="E60" s="229">
        <v>119</v>
      </c>
      <c r="F60" s="54">
        <f>VLOOKUP(E60,'[1]Llista Indicadors'!$B$6:$BA$1053,30,FALSE)</f>
        <v>86481</v>
      </c>
      <c r="G60" s="55" t="str">
        <f>VLOOKUP(E60,'[1]Llista Indicadors'!$B$6:$AA$1053,$CU$13,FALSE)</f>
        <v>Població</v>
      </c>
      <c r="H60" s="56">
        <f>VLOOKUP(E60,'[1]Llista Indicadors'!$B$6:$AA$1053,$CV$13,FALSE)</f>
        <v>91492.5</v>
      </c>
      <c r="I60" s="239">
        <f>VLOOKUP(E60,'[1]Llista Indicadors'!$B$6:$AA$1053,$CW$13,FALSE)</f>
        <v>84225.857142857145</v>
      </c>
      <c r="J60" s="240">
        <f>VLOOKUP(E60,'[1]Llista Indicadors'!$B$6:$AA$1053,$CX$13,FALSE)</f>
        <v>88321.444444444438</v>
      </c>
      <c r="K60" s="241">
        <f>VLOOKUP(E60,'[1]Llista Indicadors'!$B$6:$AA$1053,$CY$13,FALSE)</f>
        <v>88569.25</v>
      </c>
      <c r="L60" s="242">
        <f>VLOOKUP(E60,'[1]Llista Indicadors'!$B$6:$AA$1053,$CZ$13,FALSE)</f>
        <v>79055.666666666672</v>
      </c>
      <c r="M60" s="42" t="str">
        <f t="shared" ref="M60:N62" si="171">IF(H60="-","",IF(I60=H60,"M",IF(I60&gt;H60,"P","B")))</f>
        <v>B</v>
      </c>
      <c r="N60" s="42" t="str">
        <f t="shared" si="171"/>
        <v>P</v>
      </c>
      <c r="O60" s="42" t="str">
        <f>IF(L60="-","",IF(J60="-","",IF(L60=J60,"M",IF(L60&gt;J60,"P","B"))))</f>
        <v>B</v>
      </c>
      <c r="P60" s="60">
        <f>IF(L60="-","",IF(H60="-","",(L60-H60)/H60))</f>
        <v>-0.13593281780838132</v>
      </c>
      <c r="Q60" s="61">
        <f>COUNTIF(M60:O60,"P")</f>
        <v>1</v>
      </c>
      <c r="R60" s="61">
        <f>COUNTIF(M60:O60,"B")</f>
        <v>2</v>
      </c>
      <c r="S60" s="61">
        <f>COUNTIF(M60:O60,"M")</f>
        <v>0</v>
      </c>
      <c r="T60" s="61" t="str">
        <f t="shared" ref="T60:T62" si="172">IF(Q60&gt;0,IF(R60=0,"P",""),IF(R60&gt;0,IF(Q60=0,"B",""),""))</f>
        <v/>
      </c>
      <c r="U60" s="243" t="str">
        <f>IF(T60="P","é",IF(T60="B","ê",IF(P60="","",IF(M60=N60,IF(N60=O60,IF(O60="P","é","ê"),IF(P60&lt;0.05,IF(P60&gt;-0.05,"è",""),"")),IF(P60&lt;0.05,IF(P60&gt;-0.05,"è",""),"")))))</f>
        <v/>
      </c>
      <c r="V60" s="236"/>
      <c r="W60" s="229">
        <v>122</v>
      </c>
      <c r="X60" s="54">
        <f>VLOOKUP(W60,'[1]Llista Indicadors'!$B$6:$BA$1053,30,FALSE)</f>
        <v>86496</v>
      </c>
      <c r="Y60" s="64" t="str">
        <f>VLOOKUP(W60,'[1]Llista Indicadors'!$B$6:$AA$1053,$CU$13,FALSE)</f>
        <v>Taxa d'atur</v>
      </c>
      <c r="Z60" s="56">
        <f>VLOOKUP(W60,'[1]Llista Indicadors'!$B$6:$AA$1053,$CV$13,FALSE)</f>
        <v>11.12136363636364</v>
      </c>
      <c r="AA60" s="57">
        <f>VLOOKUP(W60,'[1]Llista Indicadors'!$B$6:$AA$1053,$CW$13,FALSE)</f>
        <v>11.065238095238101</v>
      </c>
      <c r="AB60" s="57">
        <f>VLOOKUP(W60,'[1]Llista Indicadors'!$B$6:$AA$1053,$CX$13,FALSE)</f>
        <v>13.98</v>
      </c>
      <c r="AC60" s="158">
        <f>VLOOKUP(W60,'[1]Llista Indicadors'!$B$6:$AA$1053,$CY$13,FALSE)</f>
        <v>10.76166666666666</v>
      </c>
      <c r="AD60" s="161">
        <f>VLOOKUP(W60,'[1]Llista Indicadors'!$B$6:$AA$1053,$CZ$13,FALSE)</f>
        <v>10.23733333333333</v>
      </c>
      <c r="AE60" s="42" t="str">
        <f>IF(Z60="-","",IF(AA60=Z60,"M",IF(AA60&gt;Z60,"P","B")))</f>
        <v>B</v>
      </c>
      <c r="AF60" s="42" t="str">
        <f t="shared" ref="AF60:AF62" si="173">IF(AA60="-","",IF(AB60=AA60,"M",IF(AB60&gt;AA60,"P","B")))</f>
        <v>P</v>
      </c>
      <c r="AG60" s="42" t="str">
        <f>IF(AD60="-","",IF(AB60="-","",IF(AD60=AB60,"M",IF(AD60&gt;AB60,"P","B"))))</f>
        <v>B</v>
      </c>
      <c r="AH60" s="60">
        <f>IF(AD60="-","",IF(Z60="-","",(AD60-Z60)/Z60))</f>
        <v>-7.9489380253675565E-2</v>
      </c>
      <c r="AI60" s="61">
        <f>COUNTIF(AE60:AG60,"P")</f>
        <v>1</v>
      </c>
      <c r="AJ60" s="61">
        <f>COUNTIF(AE60:AG60,"B")</f>
        <v>2</v>
      </c>
      <c r="AK60" s="61">
        <f>COUNTIF(AE60:AG60,"M")</f>
        <v>0</v>
      </c>
      <c r="AL60" s="61" t="str">
        <f t="shared" ref="AL60:AL62" si="174">IF(AI60&gt;0,IF(AJ60=0,"P",""),IF(AJ60&gt;0,IF(AI60=0,"B",""),""))</f>
        <v/>
      </c>
      <c r="AM60" s="243" t="str">
        <f>IF(AL60="P","é",IF(AL60="B","ê",IF(AH60="","",IF(AE60=AF60,IF(AF60=AG60,IF(AG60="P","é","ê"),IF(AH60&lt;0.05,IF(AH60&gt;-0.05,"è",""),"")),IF(AH60&lt;0.05,IF(AH60&gt;-0.05,"è",""),"")))))</f>
        <v/>
      </c>
      <c r="AN60" s="236"/>
      <c r="AO60" s="229">
        <v>125</v>
      </c>
      <c r="AP60" s="54">
        <f>VLOOKUP(AO60,'[1]Llista Indicadors'!$B$6:$BA$1053,30,FALSE)</f>
        <v>86501</v>
      </c>
      <c r="AQ60" s="64" t="str">
        <f>VLOOKUP(AO60,'[1]Llista Indicadors'!$B$6:$AA$1053,$CU$13,FALSE)</f>
        <v>Nombre d'equipaments culturals del municipi</v>
      </c>
      <c r="AR60" s="56">
        <f>VLOOKUP(AO60,'[1]Llista Indicadors'!$B$6:$AA$1053,$CV$13,FALSE)</f>
        <v>12.54545454545454</v>
      </c>
      <c r="AS60" s="57">
        <f>VLOOKUP(AO60,'[1]Llista Indicadors'!$B$6:$AA$1053,$CW$13,FALSE)</f>
        <v>12.238095238095241</v>
      </c>
      <c r="AT60" s="57">
        <f>VLOOKUP(AO60,'[1]Llista Indicadors'!$B$6:$AA$1053,$CX$13,FALSE)</f>
        <v>12.444444444444439</v>
      </c>
      <c r="AU60" s="58">
        <f>VLOOKUP(AO60,'[1]Llista Indicadors'!$B$6:$AA$1053,$CY$13,FALSE)</f>
        <v>12.95833333333333</v>
      </c>
      <c r="AV60" s="59">
        <f>VLOOKUP(AO60,'[1]Llista Indicadors'!$B$6:$AA$1053,$CZ$13,FALSE)</f>
        <v>12.5</v>
      </c>
      <c r="AW60" s="42" t="str">
        <f>IF(AR60="-","",IF(AS60=AR60,"M",IF(AS60&gt;AR60,"P","B")))</f>
        <v>B</v>
      </c>
      <c r="AX60" s="42" t="str">
        <f t="shared" ref="AX60:AX62" si="175">IF(AS60="-","",IF(AT60=AS60,"M",IF(AT60&gt;AS60,"P","B")))</f>
        <v>P</v>
      </c>
      <c r="AY60" s="42" t="str">
        <f>IF(AV60="-","",IF(AT60="-","",IF(AV60=AT60,"M",IF(AV60&gt;AT60,"P","B"))))</f>
        <v>P</v>
      </c>
      <c r="AZ60" s="60">
        <f>IF(AV60="-","",IF(AR60="-","",(AV60-AR60)/AR60))</f>
        <v>-3.6231884057966396E-3</v>
      </c>
      <c r="BA60" s="61">
        <f>COUNTIF(AW60:AY60,"P")</f>
        <v>2</v>
      </c>
      <c r="BB60" s="61">
        <f>COUNTIF(AW60:AY60,"B")</f>
        <v>1</v>
      </c>
      <c r="BC60" s="61">
        <f>COUNTIF(AW60:AY60,"M")</f>
        <v>0</v>
      </c>
      <c r="BD60" s="61" t="str">
        <f t="shared" ref="BD60:BD62" si="176">IF(BA60&gt;0,IF(BB60=0,"P",""),IF(BB60&gt;0,IF(BA60=0,"B",""),""))</f>
        <v/>
      </c>
      <c r="BE60" s="243" t="str">
        <f>IF(BD60="P","é",IF(BD60="B","ê",IF(AZ60="","",IF(AW60=AX60,IF(AX60=AY60,IF(AY60="P","é","ê"),IF(AZ60&lt;0.05,IF(AZ60&gt;-0.05,"è",""),"")),IF(AZ60&lt;0.05,IF(AZ60&gt;-0.05,"è",""),"")))))</f>
        <v>è</v>
      </c>
      <c r="BF60" s="236"/>
      <c r="BG60" s="229">
        <v>128</v>
      </c>
      <c r="BH60" s="54">
        <f>VLOOKUP(BG60,'[1]Llista Indicadors'!$B$6:$BA$1053,30,FALSE)</f>
        <v>86941</v>
      </c>
      <c r="BI60" s="64" t="str">
        <f>VLOOKUP(BG60,'[1]Llista Indicadors'!$B$6:$AA$1053,$CU$13,FALSE)</f>
        <v>Nombre de museus</v>
      </c>
      <c r="BJ60" s="56">
        <f>VLOOKUP(BG60,'[1]Llista Indicadors'!$B$6:$AA$1053,$CV$13,FALSE)</f>
        <v>1.2222222222222221</v>
      </c>
      <c r="BK60" s="57">
        <f>VLOOKUP(BG60,'[1]Llista Indicadors'!$B$6:$AA$1053,$CW$13,FALSE)</f>
        <v>1.117647058823529</v>
      </c>
      <c r="BL60" s="57">
        <f>VLOOKUP(BG60,'[1]Llista Indicadors'!$B$6:$AA$1053,$CX$13,FALSE)</f>
        <v>1.2272727272727271</v>
      </c>
      <c r="BM60" s="58">
        <f>VLOOKUP(BG60,'[1]Llista Indicadors'!$B$6:$AA$1053,$CY$13,FALSE)</f>
        <v>1.263157894736842</v>
      </c>
      <c r="BN60" s="59">
        <f>VLOOKUP(BG60,'[1]Llista Indicadors'!$B$6:$AA$1053,$CZ$13,FALSE)</f>
        <v>1.2173913043478259</v>
      </c>
      <c r="BO60" s="42" t="str">
        <f>IF(BJ60="-","",IF(BK60=BJ60,"M",IF(BK60&gt;BJ60,"P","B")))</f>
        <v>B</v>
      </c>
      <c r="BP60" s="42" t="str">
        <f t="shared" ref="BP60:BP62" si="177">IF(BK60="-","",IF(BL60=BK60,"M",IF(BL60&gt;BK60,"P","B")))</f>
        <v>P</v>
      </c>
      <c r="BQ60" s="42" t="str">
        <f>IF(BN60="-","",IF(BL60="-","",IF(BN60=BL60,"M",IF(BN60&gt;BL60,"P","B"))))</f>
        <v>B</v>
      </c>
      <c r="BR60" s="60">
        <f>IF(BN60="-","",IF(BJ60="-","",(BN60-BJ60)/BJ60))</f>
        <v>-3.9525691699604923E-3</v>
      </c>
      <c r="BS60" s="61">
        <f>COUNTIF(BO60:BQ60,"P")</f>
        <v>1</v>
      </c>
      <c r="BT60" s="61">
        <f>COUNTIF(BO60:BQ60,"B")</f>
        <v>2</v>
      </c>
      <c r="BU60" s="61">
        <f>COUNTIF(BO60:BQ60,"M")</f>
        <v>0</v>
      </c>
      <c r="BV60" s="61" t="str">
        <f t="shared" ref="BV60:BV62" si="178">IF(BS60&gt;0,IF(BT60=0,"P",""),IF(BT60&gt;0,IF(BS60=0,"B",""),""))</f>
        <v/>
      </c>
      <c r="BW60" s="243" t="str">
        <f>IF(BV60="P","é",IF(BV60="B","ê",IF(BR60="","",IF(BO60=BP60,IF(BP60=BQ60,IF(BQ60="P","é","ê"),IF(BR60&lt;0.05,IF(BR60&gt;-0.05,"è",""),"")),IF(BR60&lt;0.05,IF(BR60&gt;-0.05,"è",""),"")))))</f>
        <v>è</v>
      </c>
      <c r="BX60" s="236"/>
      <c r="BY60" s="229">
        <v>131</v>
      </c>
      <c r="BZ60" s="54">
        <f>VLOOKUP(BY60,'[1]Llista Indicadors'!$B$6:$BA$1053,30,FALSE)</f>
        <v>87291</v>
      </c>
      <c r="CA60" s="64" t="str">
        <f>VLOOKUP(BY60,'[1]Llista Indicadors'!$B$6:$AA$1053,$CU$13,FALSE)</f>
        <v>Nombre de Centres d'art</v>
      </c>
      <c r="CB60" s="56">
        <f>VLOOKUP(BY60,'[1]Llista Indicadors'!$B$6:$AA$1053,$CV$13,FALSE)</f>
        <v>1.4736842105263159</v>
      </c>
      <c r="CC60" s="57">
        <f>VLOOKUP(BY60,'[1]Llista Indicadors'!$B$6:$AA$1053,$CW$13,FALSE)</f>
        <v>1.7222222222222221</v>
      </c>
      <c r="CD60" s="57">
        <f>VLOOKUP(BY60,'[1]Llista Indicadors'!$B$6:$AA$1053,$CX$13,FALSE)</f>
        <v>1.545454545454545</v>
      </c>
      <c r="CE60" s="58">
        <f>VLOOKUP(BY60,'[1]Llista Indicadors'!$B$6:$AA$1053,$CY$13,FALSE)</f>
        <v>1.5789473684210531</v>
      </c>
      <c r="CF60" s="59">
        <f>VLOOKUP(BY60,'[1]Llista Indicadors'!$B$6:$AA$1053,$CZ$13,FALSE)</f>
        <v>1.4</v>
      </c>
      <c r="CG60" s="42" t="str">
        <f>IF(CB60="-","",IF(CC60=CB60,"M",IF(CC60&gt;CB60,"P","B")))</f>
        <v>P</v>
      </c>
      <c r="CH60" s="42" t="str">
        <f t="shared" ref="CH60:CH62" si="179">IF(CC60="-","",IF(CD60=CC60,"M",IF(CD60&gt;CC60,"P","B")))</f>
        <v>B</v>
      </c>
      <c r="CI60" s="42" t="str">
        <f>IF(CF60="-","",IF(CD60="-","",IF(CF60=CD60,"M",IF(CF60&gt;CD60,"P","B"))))</f>
        <v>B</v>
      </c>
      <c r="CJ60" s="60">
        <f>IF(CF60="-","",IF(CB60="-","",(CF60-CB60)/CB60))</f>
        <v>-5.0000000000000148E-2</v>
      </c>
      <c r="CK60" s="61">
        <f>COUNTIF(CG60:CI60,"P")</f>
        <v>1</v>
      </c>
      <c r="CL60" s="61">
        <f>COUNTIF(CG60:CI60,"B")</f>
        <v>2</v>
      </c>
      <c r="CM60" s="61">
        <f>COUNTIF(CG60:CI60,"M")</f>
        <v>0</v>
      </c>
      <c r="CN60" s="61" t="str">
        <f t="shared" ref="CN60:CN62" si="180">IF(CK60&gt;0,IF(CL60=0,"P",""),IF(CL60&gt;0,IF(CK60=0,"B",""),""))</f>
        <v/>
      </c>
      <c r="CO60" s="243" t="str">
        <f>IF(CN60="P","é",IF(CN60="B","ê",IF(CJ60="","",IF(CG60=CH60,IF(CH60=CI60,IF(CI60="P","é","ê"),IF(CJ60&lt;0.05,IF(CJ60&gt;-0.05,"è",""),"")),IF(CJ60&lt;0.05,IF(CJ60&gt;-0.05,"è",""),"")))))</f>
        <v/>
      </c>
      <c r="CP60" s="237"/>
    </row>
    <row r="61" spans="2:95" ht="84" customHeight="1" thickBot="1" x14ac:dyDescent="0.35">
      <c r="B61" s="227"/>
      <c r="C61" s="33"/>
      <c r="D61" s="238"/>
      <c r="E61" s="229">
        <v>120</v>
      </c>
      <c r="F61" s="54">
        <f>VLOOKUP(E61,'[1]Llista Indicadors'!$B$6:$BA$1053,30,FALSE)</f>
        <v>86486</v>
      </c>
      <c r="G61" s="55" t="str">
        <f>VLOOKUP(E61,'[1]Llista Indicadors'!$B$6:$AA$1053,$CU$13,FALSE)</f>
        <v>Densitat de població</v>
      </c>
      <c r="H61" s="56">
        <f>VLOOKUP(E61,'[1]Llista Indicadors'!$B$6:$AA$1053,$CV$13,FALSE)</f>
        <v>4209.278738576716</v>
      </c>
      <c r="I61" s="239">
        <f>VLOOKUP(E61,'[1]Llista Indicadors'!$B$6:$AA$1053,$CW$13,FALSE)</f>
        <v>3676.9910400598719</v>
      </c>
      <c r="J61" s="240">
        <f>VLOOKUP(E61,'[1]Llista Indicadors'!$B$6:$AA$1053,$CX$13,FALSE)</f>
        <v>3949.124782644697</v>
      </c>
      <c r="K61" s="241">
        <f>VLOOKUP(E61,'[1]Llista Indicadors'!$B$6:$AA$1053,$CY$13,FALSE)</f>
        <v>3838.459315973852</v>
      </c>
      <c r="L61" s="242">
        <f>VLOOKUP(E61,'[1]Llista Indicadors'!$B$6:$AA$1053,$CZ$13,FALSE)</f>
        <v>3691.8897882938982</v>
      </c>
      <c r="M61" s="42" t="str">
        <f t="shared" si="171"/>
        <v>B</v>
      </c>
      <c r="N61" s="42" t="str">
        <f t="shared" si="171"/>
        <v>P</v>
      </c>
      <c r="O61" s="42" t="str">
        <f>IF(L61="-","",IF(J61="-","",IF(L61=J61,"M",IF(L61&gt;J61,"P","B"))))</f>
        <v>B</v>
      </c>
      <c r="P61" s="60">
        <f>IF(L61="-","",IF(H61="-","",(L61-H61)/H61))</f>
        <v>-0.12291629573995916</v>
      </c>
      <c r="Q61" s="61">
        <f t="shared" ref="Q61:Q62" si="181">COUNTIF(M61:O61,"P")</f>
        <v>1</v>
      </c>
      <c r="R61" s="61">
        <f t="shared" ref="R61:R62" si="182">COUNTIF(M61:O61,"B")</f>
        <v>2</v>
      </c>
      <c r="S61" s="61">
        <f t="shared" ref="S61:S62" si="183">COUNTIF(M61:O61,"M")</f>
        <v>0</v>
      </c>
      <c r="T61" s="61" t="str">
        <f t="shared" si="172"/>
        <v/>
      </c>
      <c r="U61" s="243" t="str">
        <f t="shared" ref="U61:U62" si="184">IF(T61="P","é",IF(T61="B","ê",IF(P61="","",IF(M61=N61,IF(N61=O61,IF(O61="P","é","ê"),IF(P61&lt;0.05,IF(P61&gt;-0.05,"è",""),"")),IF(P61&lt;0.05,IF(P61&gt;-0.05,"è",""),"")))))</f>
        <v/>
      </c>
      <c r="V61" s="236"/>
      <c r="W61" s="229">
        <v>123</v>
      </c>
      <c r="X61" s="54">
        <f>VLOOKUP(W61,'[1]Llista Indicadors'!$B$6:$BA$1053,30,FALSE)</f>
        <v>91355</v>
      </c>
      <c r="Y61" s="72" t="str">
        <f>VLOOKUP(W61,'[1]Llista Indicadors'!$B$6:$AA$1053,$CU$13,FALSE)</f>
        <v>Índex de Vulnerabilitat Social (IVSO)</v>
      </c>
      <c r="Z61" s="56">
        <f>VLOOKUP(W61,'[1]Llista Indicadors'!$B$6:$AA$1053,$CV$13,FALSE)</f>
        <v>92.371986915952633</v>
      </c>
      <c r="AA61" s="57">
        <f>VLOOKUP(W61,'[1]Llista Indicadors'!$B$6:$AA$1053,$CW$13,FALSE)</f>
        <v>93.223196392007836</v>
      </c>
      <c r="AB61" s="57">
        <f>VLOOKUP(W61,'[1]Llista Indicadors'!$B$6:$AA$1053,$CX$13,FALSE)</f>
        <v>93.658057339553821</v>
      </c>
      <c r="AC61" s="58">
        <f>VLOOKUP(W61,'[1]Llista Indicadors'!$B$6:$AA$1053,$CY$13,FALSE)</f>
        <v>94.782828276918877</v>
      </c>
      <c r="AD61" s="59">
        <f>VLOOKUP(W61,'[1]Llista Indicadors'!$B$6:$AA$1053,$CZ$13,FALSE)</f>
        <v>94.459785437307019</v>
      </c>
      <c r="AE61" s="42" t="str">
        <f t="shared" ref="AE61:AE62" si="185">IF(Z61="-","",IF(AA61=Z61,"M",IF(AA61&gt;Z61,"P","B")))</f>
        <v>P</v>
      </c>
      <c r="AF61" s="42" t="str">
        <f t="shared" si="173"/>
        <v>P</v>
      </c>
      <c r="AG61" s="42" t="str">
        <f t="shared" ref="AG61:AG62" si="186">IF(AD61="-","",IF(AB61="-","",IF(AD61=AB61,"M",IF(AD61&gt;AB61,"P","B"))))</f>
        <v>P</v>
      </c>
      <c r="AH61" s="60">
        <f t="shared" ref="AH61:AH62" si="187">IF(AD61="-","",IF(Z61="-","",(AD61-Z61)/Z61))</f>
        <v>2.2602074406540929E-2</v>
      </c>
      <c r="AI61" s="61">
        <f t="shared" ref="AI61:AI62" si="188">COUNTIF(AE61:AG61,"P")</f>
        <v>3</v>
      </c>
      <c r="AJ61" s="61">
        <f t="shared" ref="AJ61:AJ62" si="189">COUNTIF(AE61:AG61,"B")</f>
        <v>0</v>
      </c>
      <c r="AK61" s="61">
        <f t="shared" ref="AK61:AK62" si="190">COUNTIF(AE61:AG61,"M")</f>
        <v>0</v>
      </c>
      <c r="AL61" s="61" t="str">
        <f t="shared" si="174"/>
        <v>P</v>
      </c>
      <c r="AM61" s="243" t="str">
        <f t="shared" ref="AM61:AM62" si="191">IF(AL61="P","é",IF(AL61="B","ê",IF(AH61="","",IF(AE61=AF61,IF(AF61=AG61,IF(AG61="P","é","ê"),IF(AH61&lt;0.05,IF(AH61&gt;-0.05,"è",""),"")),IF(AH61&lt;0.05,IF(AH61&gt;-0.05,"è",""),"")))))</f>
        <v>é</v>
      </c>
      <c r="AN61" s="236"/>
      <c r="AO61" s="229">
        <v>126</v>
      </c>
      <c r="AP61" s="54">
        <f>VLOOKUP(AO61,'[1]Llista Indicadors'!$B$6:$BA$1053,30,FALSE)</f>
        <v>86621</v>
      </c>
      <c r="AQ61" s="72" t="str">
        <f>VLOOKUP(AO61,'[1]Llista Indicadors'!$B$6:$AA$1053,$CU$13,FALSE)</f>
        <v>Nombre de biblioteques al municipi</v>
      </c>
      <c r="AR61" s="56">
        <f>VLOOKUP(AO61,'[1]Llista Indicadors'!$B$6:$AA$1053,$CV$13,FALSE)</f>
        <v>2.454545454545455</v>
      </c>
      <c r="AS61" s="57">
        <f>VLOOKUP(AO61,'[1]Llista Indicadors'!$B$6:$AA$1053,$CW$13,FALSE)</f>
        <v>2.333333333333333</v>
      </c>
      <c r="AT61" s="57">
        <f>VLOOKUP(AO61,'[1]Llista Indicadors'!$B$6:$AA$1053,$CX$13,FALSE)</f>
        <v>2.407407407407407</v>
      </c>
      <c r="AU61" s="58">
        <f>VLOOKUP(AO61,'[1]Llista Indicadors'!$B$6:$AA$1053,$CY$13,FALSE)</f>
        <v>2.416666666666667</v>
      </c>
      <c r="AV61" s="59">
        <f>VLOOKUP(AO61,'[1]Llista Indicadors'!$B$6:$AA$1053,$CZ$13,FALSE)</f>
        <v>2.333333333333333</v>
      </c>
      <c r="AW61" s="42" t="str">
        <f t="shared" ref="AW61:AW62" si="192">IF(AR61="-","",IF(AS61=AR61,"M",IF(AS61&gt;AR61,"P","B")))</f>
        <v>B</v>
      </c>
      <c r="AX61" s="42" t="str">
        <f t="shared" si="175"/>
        <v>P</v>
      </c>
      <c r="AY61" s="42" t="str">
        <f t="shared" ref="AY61:AY62" si="193">IF(AV61="-","",IF(AT61="-","",IF(AV61=AT61,"M",IF(AV61&gt;AT61,"P","B"))))</f>
        <v>B</v>
      </c>
      <c r="AZ61" s="60">
        <f t="shared" ref="AZ61:AZ62" si="194">IF(AV61="-","",IF(AR61="-","",(AV61-AR61)/AR61))</f>
        <v>-4.9382716049383026E-2</v>
      </c>
      <c r="BA61" s="61">
        <f t="shared" ref="BA61:BA62" si="195">COUNTIF(AW61:AY61,"P")</f>
        <v>1</v>
      </c>
      <c r="BB61" s="61">
        <f t="shared" ref="BB61:BB62" si="196">COUNTIF(AW61:AY61,"B")</f>
        <v>2</v>
      </c>
      <c r="BC61" s="61">
        <f t="shared" ref="BC61:BC62" si="197">COUNTIF(AW61:AY61,"M")</f>
        <v>0</v>
      </c>
      <c r="BD61" s="61" t="str">
        <f t="shared" si="176"/>
        <v/>
      </c>
      <c r="BE61" s="243" t="str">
        <f t="shared" ref="BE61:BE62" si="198">IF(BD61="P","é",IF(BD61="B","ê",IF(AZ61="","",IF(AW61=AX61,IF(AX61=AY61,IF(AY61="P","é","ê"),IF(AZ61&lt;0.05,IF(AZ61&gt;-0.05,"è",""),"")),IF(AZ61&lt;0.05,IF(AZ61&gt;-0.05,"è",""),"")))))</f>
        <v>è</v>
      </c>
      <c r="BF61" s="236"/>
      <c r="BG61" s="229">
        <v>129</v>
      </c>
      <c r="BH61" s="54">
        <f>VLOOKUP(BG61,'[1]Llista Indicadors'!$B$6:$BA$1053,30,FALSE)</f>
        <v>87051</v>
      </c>
      <c r="BI61" s="72" t="str">
        <f>VLOOKUP(BG61,'[1]Llista Indicadors'!$B$6:$AA$1053,$CU$13,FALSE)</f>
        <v>Nombre d'arxius</v>
      </c>
      <c r="BJ61" s="56">
        <f>VLOOKUP(BG61,'[1]Llista Indicadors'!$B$6:$AA$1053,$CV$13,FALSE)</f>
        <v>1.117647058823529</v>
      </c>
      <c r="BK61" s="57">
        <f>VLOOKUP(BG61,'[1]Llista Indicadors'!$B$6:$AA$1053,$CW$13,FALSE)</f>
        <v>1.125</v>
      </c>
      <c r="BL61" s="57">
        <f>VLOOKUP(BG61,'[1]Llista Indicadors'!$B$6:$AA$1053,$CX$13,FALSE)</f>
        <v>1.0952380952380949</v>
      </c>
      <c r="BM61" s="58">
        <f>VLOOKUP(BG61,'[1]Llista Indicadors'!$B$6:$AA$1053,$CY$13,FALSE)</f>
        <v>1.1052631578947369</v>
      </c>
      <c r="BN61" s="59">
        <f>VLOOKUP(BG61,'[1]Llista Indicadors'!$B$6:$AA$1053,$CZ$13,FALSE)</f>
        <v>1.083333333333333</v>
      </c>
      <c r="BO61" s="42" t="str">
        <f t="shared" ref="BO61:BO62" si="199">IF(BJ61="-","",IF(BK61=BJ61,"M",IF(BK61&gt;BJ61,"P","B")))</f>
        <v>P</v>
      </c>
      <c r="BP61" s="42" t="str">
        <f t="shared" si="177"/>
        <v>B</v>
      </c>
      <c r="BQ61" s="42" t="str">
        <f t="shared" ref="BQ61:BQ62" si="200">IF(BN61="-","",IF(BL61="-","",IF(BN61=BL61,"M",IF(BN61&gt;BL61,"P","B"))))</f>
        <v>B</v>
      </c>
      <c r="BR61" s="60">
        <f t="shared" ref="BR61:BR62" si="201">IF(BN61="-","",IF(BJ61="-","",(BN61-BJ61)/BJ61))</f>
        <v>-3.0701754385964813E-2</v>
      </c>
      <c r="BS61" s="61">
        <f t="shared" ref="BS61:BS62" si="202">COUNTIF(BO61:BQ61,"P")</f>
        <v>1</v>
      </c>
      <c r="BT61" s="61">
        <f t="shared" ref="BT61:BT62" si="203">COUNTIF(BO61:BQ61,"B")</f>
        <v>2</v>
      </c>
      <c r="BU61" s="61">
        <f t="shared" ref="BU61:BU62" si="204">COUNTIF(BO61:BQ61,"M")</f>
        <v>0</v>
      </c>
      <c r="BV61" s="61" t="str">
        <f t="shared" si="178"/>
        <v/>
      </c>
      <c r="BW61" s="243" t="str">
        <f t="shared" ref="BW61:BW62" si="205">IF(BV61="P","é",IF(BV61="B","ê",IF(BR61="","",IF(BO61=BP61,IF(BP61=BQ61,IF(BQ61="P","é","ê"),IF(BR61&lt;0.05,IF(BR61&gt;-0.05,"è",""),"")),IF(BR61&lt;0.05,IF(BR61&gt;-0.05,"è",""),"")))))</f>
        <v>è</v>
      </c>
      <c r="BX61" s="236"/>
      <c r="BY61" s="229">
        <v>132</v>
      </c>
      <c r="BZ61" s="54">
        <f>VLOOKUP(BY61,'[1]Llista Indicadors'!$B$6:$BA$1053,30,FALSE)</f>
        <v>87386</v>
      </c>
      <c r="CA61" s="72" t="str">
        <f>VLOOKUP(BY61,'[1]Llista Indicadors'!$B$6:$AA$1053,$CU$13,FALSE)</f>
        <v>Nombre d'Espais de creació</v>
      </c>
      <c r="CB61" s="56">
        <f>VLOOKUP(BY61,'[1]Llista Indicadors'!$B$6:$AA$1053,$CV$13,FALSE)</f>
        <v>1.833333333333333</v>
      </c>
      <c r="CC61" s="57">
        <f>VLOOKUP(BY61,'[1]Llista Indicadors'!$B$6:$AA$1053,$CW$13,FALSE)</f>
        <v>1.9</v>
      </c>
      <c r="CD61" s="57">
        <f>VLOOKUP(BY61,'[1]Llista Indicadors'!$B$6:$AA$1053,$CX$13,FALSE)</f>
        <v>1.857142857142857</v>
      </c>
      <c r="CE61" s="58">
        <f>VLOOKUP(BY61,'[1]Llista Indicadors'!$B$6:$AA$1053,$CY$13,FALSE)</f>
        <v>1.7692307692307689</v>
      </c>
      <c r="CF61" s="59">
        <f>VLOOKUP(BY61,'[1]Llista Indicadors'!$B$6:$AA$1053,$CZ$13,FALSE)</f>
        <v>1.263157894736842</v>
      </c>
      <c r="CG61" s="42" t="str">
        <f t="shared" ref="CG61:CG62" si="206">IF(CB61="-","",IF(CC61=CB61,"M",IF(CC61&gt;CB61,"P","B")))</f>
        <v>P</v>
      </c>
      <c r="CH61" s="42" t="str">
        <f t="shared" si="179"/>
        <v>B</v>
      </c>
      <c r="CI61" s="42" t="str">
        <f t="shared" ref="CI61:CI62" si="207">IF(CF61="-","",IF(CD61="-","",IF(CF61=CD61,"M",IF(CF61&gt;CD61,"P","B"))))</f>
        <v>B</v>
      </c>
      <c r="CJ61" s="60">
        <f t="shared" ref="CJ61:CJ62" si="208">IF(CF61="-","",IF(CB61="-","",(CF61-CB61)/CB61))</f>
        <v>-0.31100478468899512</v>
      </c>
      <c r="CK61" s="61">
        <f t="shared" ref="CK61:CK62" si="209">COUNTIF(CG61:CI61,"P")</f>
        <v>1</v>
      </c>
      <c r="CL61" s="61">
        <f t="shared" ref="CL61:CL62" si="210">COUNTIF(CG61:CI61,"B")</f>
        <v>2</v>
      </c>
      <c r="CM61" s="61">
        <f t="shared" ref="CM61:CM62" si="211">COUNTIF(CG61:CI61,"M")</f>
        <v>0</v>
      </c>
      <c r="CN61" s="61" t="str">
        <f t="shared" si="180"/>
        <v/>
      </c>
      <c r="CO61" s="243" t="str">
        <f t="shared" ref="CO61:CO62" si="212">IF(CN61="P","é",IF(CN61="B","ê",IF(CJ61="","",IF(CG61=CH61,IF(CH61=CI61,IF(CI61="P","é","ê"),IF(CJ61&lt;0.05,IF(CJ61&gt;-0.05,"è",""),"")),IF(CJ61&lt;0.05,IF(CJ61&gt;-0.05,"è",""),"")))))</f>
        <v/>
      </c>
      <c r="CP61" s="237"/>
    </row>
    <row r="62" spans="2:95" ht="84" customHeight="1" thickBot="1" x14ac:dyDescent="0.35">
      <c r="B62" s="227"/>
      <c r="C62" s="33"/>
      <c r="D62" s="238"/>
      <c r="E62" s="229">
        <v>121</v>
      </c>
      <c r="F62" s="54">
        <f>VLOOKUP(E62,'[1]Llista Indicadors'!$B$6:$BA$1053,30,FALSE)</f>
        <v>86491</v>
      </c>
      <c r="G62" s="55" t="str">
        <f>VLOOKUP(E62,'[1]Llista Indicadors'!$B$6:$AA$1053,$CU$13,FALSE)</f>
        <v>Renda per càpita</v>
      </c>
      <c r="H62" s="56">
        <f>VLOOKUP(E62,'[1]Llista Indicadors'!$B$6:$AA$1053,$CV$13,FALSE)</f>
        <v>16358.333899370769</v>
      </c>
      <c r="I62" s="239">
        <f>VLOOKUP(E62,'[1]Llista Indicadors'!$B$6:$AA$1053,$CW$13,FALSE)</f>
        <v>16621.062867915829</v>
      </c>
      <c r="J62" s="240">
        <f>VLOOKUP(E62,'[1]Llista Indicadors'!$B$6:$AA$1053,$CX$13,FALSE)</f>
        <v>13922.17025904209</v>
      </c>
      <c r="K62" s="244">
        <f>VLOOKUP(E62,'[1]Llista Indicadors'!$B$6:$AA$1053,$CY$13,FALSE)</f>
        <v>15849.96485914293</v>
      </c>
      <c r="L62" s="245">
        <f>VLOOKUP(E62,'[1]Llista Indicadors'!$B$6:$AA$1053,$CZ$13,FALSE)</f>
        <v>17559.817488687619</v>
      </c>
      <c r="M62" s="42" t="str">
        <f t="shared" si="171"/>
        <v>P</v>
      </c>
      <c r="N62" s="42" t="str">
        <f t="shared" si="171"/>
        <v>B</v>
      </c>
      <c r="O62" s="42" t="str">
        <f>IF(L62="-","",IF(J62="-","",IF(L62=J62,"M",IF(L62&gt;J62,"P","B"))))</f>
        <v>P</v>
      </c>
      <c r="P62" s="60">
        <f>IF(L62="-","",IF(H62="-","",(L62-H62)/H62))</f>
        <v>7.3447797111114405E-2</v>
      </c>
      <c r="Q62" s="61">
        <f t="shared" si="181"/>
        <v>2</v>
      </c>
      <c r="R62" s="61">
        <f t="shared" si="182"/>
        <v>1</v>
      </c>
      <c r="S62" s="61">
        <f t="shared" si="183"/>
        <v>0</v>
      </c>
      <c r="T62" s="61" t="str">
        <f t="shared" si="172"/>
        <v/>
      </c>
      <c r="U62" s="243" t="str">
        <f t="shared" si="184"/>
        <v/>
      </c>
      <c r="V62" s="236"/>
      <c r="W62" s="229">
        <v>124</v>
      </c>
      <c r="X62" s="54">
        <f>VLOOKUP(W62,'[1]Llista Indicadors'!$B$6:$BA$1053,30,FALSE)</f>
        <v>89314</v>
      </c>
      <c r="Y62" s="72" t="str">
        <f>VLOOKUP(W62,'[1]Llista Indicadors'!$B$6:$AA$1053,$CU$13,FALSE)</f>
        <v>Despesa de les famílies en cultura</v>
      </c>
      <c r="Z62" s="56">
        <f>VLOOKUP(W62,'[1]Llista Indicadors'!$B$6:$AA$1053,$CV$13,FALSE)</f>
        <v>468.99</v>
      </c>
      <c r="AA62" s="57">
        <f>VLOOKUP(W62,'[1]Llista Indicadors'!$B$6:$AA$1053,$CW$13,FALSE)</f>
        <v>530.12999999999977</v>
      </c>
      <c r="AB62" s="57">
        <f>VLOOKUP(W62,'[1]Llista Indicadors'!$B$6:$AA$1053,$CX$13,FALSE)</f>
        <v>222.1</v>
      </c>
      <c r="AC62" s="58">
        <f>VLOOKUP(W62,'[1]Llista Indicadors'!$B$6:$AA$1053,$CY$13,FALSE)</f>
        <v>319.83999999999997</v>
      </c>
      <c r="AD62" s="59">
        <f>VLOOKUP(W62,'[1]Llista Indicadors'!$B$6:$AA$1053,$CZ$13,FALSE)</f>
        <v>304.39999999999998</v>
      </c>
      <c r="AE62" s="42" t="str">
        <f t="shared" si="185"/>
        <v>P</v>
      </c>
      <c r="AF62" s="42" t="str">
        <f t="shared" si="173"/>
        <v>B</v>
      </c>
      <c r="AG62" s="42" t="str">
        <f t="shared" si="186"/>
        <v>P</v>
      </c>
      <c r="AH62" s="60">
        <f t="shared" si="187"/>
        <v>-0.35094564916096299</v>
      </c>
      <c r="AI62" s="61">
        <f t="shared" si="188"/>
        <v>2</v>
      </c>
      <c r="AJ62" s="61">
        <f t="shared" si="189"/>
        <v>1</v>
      </c>
      <c r="AK62" s="61">
        <f t="shared" si="190"/>
        <v>0</v>
      </c>
      <c r="AL62" s="61" t="str">
        <f t="shared" si="174"/>
        <v/>
      </c>
      <c r="AM62" s="243" t="str">
        <f t="shared" si="191"/>
        <v/>
      </c>
      <c r="AN62" s="236"/>
      <c r="AO62" s="229">
        <v>127</v>
      </c>
      <c r="AP62" s="54">
        <f>VLOOKUP(AO62,'[1]Llista Indicadors'!$B$6:$BA$1053,30,FALSE)</f>
        <v>87186</v>
      </c>
      <c r="AQ62" s="72" t="str">
        <f>VLOOKUP(AO62,'[1]Llista Indicadors'!$B$6:$AA$1053,$CU$13,FALSE)</f>
        <v>Nombre de CCP</v>
      </c>
      <c r="AR62" s="56">
        <f>VLOOKUP(AO62,'[1]Llista Indicadors'!$B$6:$AA$1053,$CV$13,FALSE)</f>
        <v>4.4545454545454541</v>
      </c>
      <c r="AS62" s="57">
        <f>VLOOKUP(AO62,'[1]Llista Indicadors'!$B$6:$AA$1053,$CW$13,FALSE)</f>
        <v>4.2380952380952381</v>
      </c>
      <c r="AT62" s="57">
        <f>VLOOKUP(AO62,'[1]Llista Indicadors'!$B$6:$AA$1053,$CX$13,FALSE)</f>
        <v>4.6538461538461542</v>
      </c>
      <c r="AU62" s="58">
        <f>VLOOKUP(AO62,'[1]Llista Indicadors'!$B$6:$AA$1053,$CY$13,FALSE)</f>
        <v>4.833333333333333</v>
      </c>
      <c r="AV62" s="59">
        <f>VLOOKUP(AO62,'[1]Llista Indicadors'!$B$6:$AA$1053,$CZ$13,FALSE)</f>
        <v>5.1379310344827589</v>
      </c>
      <c r="AW62" s="42" t="str">
        <f t="shared" si="192"/>
        <v>B</v>
      </c>
      <c r="AX62" s="42" t="str">
        <f t="shared" si="175"/>
        <v>P</v>
      </c>
      <c r="AY62" s="42" t="str">
        <f t="shared" si="193"/>
        <v>P</v>
      </c>
      <c r="AZ62" s="60">
        <f t="shared" si="194"/>
        <v>0.15341308937368067</v>
      </c>
      <c r="BA62" s="61">
        <f t="shared" si="195"/>
        <v>2</v>
      </c>
      <c r="BB62" s="61">
        <f t="shared" si="196"/>
        <v>1</v>
      </c>
      <c r="BC62" s="61">
        <f t="shared" si="197"/>
        <v>0</v>
      </c>
      <c r="BD62" s="61" t="str">
        <f t="shared" si="176"/>
        <v/>
      </c>
      <c r="BE62" s="243" t="str">
        <f t="shared" si="198"/>
        <v/>
      </c>
      <c r="BF62" s="236"/>
      <c r="BG62" s="229">
        <v>130</v>
      </c>
      <c r="BH62" s="54">
        <f>VLOOKUP(BG62,'[1]Llista Indicadors'!$B$6:$BA$1053,30,FALSE)</f>
        <v>86786</v>
      </c>
      <c r="BI62" s="72" t="str">
        <f>VLOOKUP(BG62,'[1]Llista Indicadors'!$B$6:$AA$1053,$CU$13,FALSE)</f>
        <v>Nombre d'espais escènics municipals</v>
      </c>
      <c r="BJ62" s="56">
        <f>VLOOKUP(BG62,'[1]Llista Indicadors'!$B$6:$AA$1053,$CV$13,FALSE)</f>
        <v>1.736842105263158</v>
      </c>
      <c r="BK62" s="57">
        <f>VLOOKUP(BG62,'[1]Llista Indicadors'!$B$6:$AA$1053,$CW$13,FALSE)</f>
        <v>1.7777777777777779</v>
      </c>
      <c r="BL62" s="57">
        <f>VLOOKUP(BG62,'[1]Llista Indicadors'!$B$6:$AA$1053,$CX$13,FALSE)</f>
        <v>1.826086956521739</v>
      </c>
      <c r="BM62" s="58">
        <f>VLOOKUP(BG62,'[1]Llista Indicadors'!$B$6:$AA$1053,$CY$13,FALSE)</f>
        <v>1.8181818181818179</v>
      </c>
      <c r="BN62" s="59">
        <f>VLOOKUP(BG62,'[1]Llista Indicadors'!$B$6:$AA$1053,$CZ$13,FALSE)</f>
        <v>1.791666666666667</v>
      </c>
      <c r="BO62" s="42" t="str">
        <f t="shared" si="199"/>
        <v>P</v>
      </c>
      <c r="BP62" s="42" t="str">
        <f t="shared" si="177"/>
        <v>P</v>
      </c>
      <c r="BQ62" s="42" t="str">
        <f t="shared" si="200"/>
        <v>B</v>
      </c>
      <c r="BR62" s="60">
        <f t="shared" si="201"/>
        <v>3.1565656565656693E-2</v>
      </c>
      <c r="BS62" s="61">
        <f t="shared" si="202"/>
        <v>2</v>
      </c>
      <c r="BT62" s="61">
        <f t="shared" si="203"/>
        <v>1</v>
      </c>
      <c r="BU62" s="61">
        <f t="shared" si="204"/>
        <v>0</v>
      </c>
      <c r="BV62" s="61" t="str">
        <f t="shared" si="178"/>
        <v/>
      </c>
      <c r="BW62" s="243" t="str">
        <f t="shared" si="205"/>
        <v>è</v>
      </c>
      <c r="BX62" s="236"/>
      <c r="BY62" s="229">
        <v>133</v>
      </c>
      <c r="BZ62" s="54">
        <f>VLOOKUP(BY62,'[1]Llista Indicadors'!$B$6:$BA$1053,30,FALSE)</f>
        <v>87496</v>
      </c>
      <c r="CA62" s="72" t="str">
        <f>VLOOKUP(BY62,'[1]Llista Indicadors'!$B$6:$AA$1053,$CU$13,FALSE)</f>
        <v>Nombre de Festes Populars municipals</v>
      </c>
      <c r="CB62" s="56">
        <f>VLOOKUP(BY62,'[1]Llista Indicadors'!$B$6:$AA$1053,$CV$13,FALSE)</f>
        <v>8.5</v>
      </c>
      <c r="CC62" s="57">
        <f>VLOOKUP(BY62,'[1]Llista Indicadors'!$B$6:$AA$1053,$CW$13,FALSE)</f>
        <v>8.5238095238095237</v>
      </c>
      <c r="CD62" s="57">
        <f>VLOOKUP(BY62,'[1]Llista Indicadors'!$B$6:$AA$1053,$CX$13,FALSE)</f>
        <v>4.8518518518518521</v>
      </c>
      <c r="CE62" s="58">
        <f>VLOOKUP(BY62,'[1]Llista Indicadors'!$B$6:$AA$1053,$CY$13,FALSE)</f>
        <v>5.791666666666667</v>
      </c>
      <c r="CF62" s="59">
        <f>VLOOKUP(BY62,'[1]Llista Indicadors'!$B$6:$AA$1053,$CZ$13,FALSE)</f>
        <v>7.068965517241379</v>
      </c>
      <c r="CG62" s="42" t="str">
        <f t="shared" si="206"/>
        <v>P</v>
      </c>
      <c r="CH62" s="42" t="str">
        <f t="shared" si="179"/>
        <v>B</v>
      </c>
      <c r="CI62" s="42" t="str">
        <f t="shared" si="207"/>
        <v>P</v>
      </c>
      <c r="CJ62" s="60">
        <f t="shared" si="208"/>
        <v>-0.16835699797160247</v>
      </c>
      <c r="CK62" s="61">
        <f t="shared" si="209"/>
        <v>2</v>
      </c>
      <c r="CL62" s="61">
        <f t="shared" si="210"/>
        <v>1</v>
      </c>
      <c r="CM62" s="61">
        <f t="shared" si="211"/>
        <v>0</v>
      </c>
      <c r="CN62" s="61" t="str">
        <f t="shared" si="180"/>
        <v/>
      </c>
      <c r="CO62" s="243" t="str">
        <f t="shared" si="212"/>
        <v/>
      </c>
      <c r="CP62" s="237"/>
    </row>
    <row r="63" spans="2:95" ht="15.65" customHeight="1" thickBot="1" x14ac:dyDescent="0.6">
      <c r="B63" s="246"/>
      <c r="D63" s="247"/>
      <c r="E63" s="248"/>
      <c r="F63" s="248"/>
      <c r="G63" s="249"/>
      <c r="H63" s="249"/>
      <c r="I63" s="249"/>
      <c r="J63" s="249"/>
      <c r="K63" s="249"/>
      <c r="L63" s="249"/>
      <c r="M63" s="250"/>
      <c r="N63" s="250"/>
      <c r="O63" s="250"/>
      <c r="P63" s="250"/>
      <c r="Q63" s="250"/>
      <c r="R63" s="250"/>
      <c r="S63" s="250"/>
      <c r="T63" s="250"/>
      <c r="U63" s="251"/>
      <c r="V63" s="249"/>
      <c r="W63" s="248"/>
      <c r="X63" s="248"/>
      <c r="Y63" s="249"/>
      <c r="Z63" s="249"/>
      <c r="AA63" s="249"/>
      <c r="AB63" s="249"/>
      <c r="AC63" s="249"/>
      <c r="AD63" s="249"/>
      <c r="AE63" s="250"/>
      <c r="AF63" s="250"/>
      <c r="AG63" s="250"/>
      <c r="AH63" s="250"/>
      <c r="AI63" s="250"/>
      <c r="AJ63" s="250"/>
      <c r="AK63" s="250"/>
      <c r="AL63" s="250"/>
      <c r="AM63" s="252"/>
      <c r="AN63" s="249"/>
      <c r="AO63" s="248"/>
      <c r="AP63" s="248"/>
      <c r="AQ63" s="249"/>
      <c r="AR63" s="249"/>
      <c r="AS63" s="249"/>
      <c r="AT63" s="249"/>
      <c r="AU63" s="249"/>
      <c r="AV63" s="249"/>
      <c r="AW63" s="250"/>
      <c r="AX63" s="250"/>
      <c r="AY63" s="250"/>
      <c r="AZ63" s="250"/>
      <c r="BA63" s="250"/>
      <c r="BB63" s="250"/>
      <c r="BC63" s="250"/>
      <c r="BD63" s="250"/>
      <c r="BE63" s="251"/>
      <c r="BF63" s="249"/>
      <c r="BG63" s="248"/>
      <c r="BH63" s="248"/>
      <c r="BI63" s="249"/>
      <c r="BJ63" s="249"/>
      <c r="BK63" s="249"/>
      <c r="BL63" s="249"/>
      <c r="BM63" s="249"/>
      <c r="BN63" s="249"/>
      <c r="BO63" s="250"/>
      <c r="BP63" s="250"/>
      <c r="BQ63" s="250"/>
      <c r="BR63" s="250"/>
      <c r="BS63" s="250"/>
      <c r="BT63" s="250"/>
      <c r="BU63" s="250"/>
      <c r="BV63" s="250"/>
      <c r="BW63" s="251"/>
      <c r="BX63" s="249"/>
      <c r="BY63" s="248"/>
      <c r="BZ63" s="248"/>
      <c r="CA63" s="249"/>
      <c r="CB63" s="249"/>
      <c r="CC63" s="249"/>
      <c r="CD63" s="249"/>
      <c r="CE63" s="249"/>
      <c r="CF63" s="249"/>
      <c r="CG63" s="250"/>
      <c r="CH63" s="250"/>
      <c r="CI63" s="250"/>
      <c r="CJ63" s="250"/>
      <c r="CK63" s="250"/>
      <c r="CL63" s="250"/>
      <c r="CM63" s="250"/>
      <c r="CN63" s="250"/>
      <c r="CO63" s="251"/>
      <c r="CP63" s="253"/>
    </row>
    <row r="64" spans="2:95" ht="26.25" customHeight="1" x14ac:dyDescent="0.55000000000000004"/>
    <row r="65" spans="2:93" s="256" customFormat="1" ht="28.5" customHeight="1" x14ac:dyDescent="0.35">
      <c r="B65" s="255"/>
      <c r="E65" s="93"/>
      <c r="F65" s="93"/>
      <c r="G65" s="257" t="str">
        <f>DJ13</f>
        <v>Com més gran, millor</v>
      </c>
      <c r="M65" s="258"/>
      <c r="N65" s="258"/>
      <c r="O65" s="258"/>
      <c r="P65" s="258"/>
      <c r="Q65" s="258"/>
      <c r="R65" s="258"/>
      <c r="S65" s="258"/>
      <c r="T65" s="258"/>
      <c r="U65" s="259" t="s">
        <v>68</v>
      </c>
      <c r="W65" s="93"/>
      <c r="X65" s="93"/>
      <c r="Y65" s="257" t="str">
        <f>DM13</f>
        <v>L'indicador es mantè estable (5%) els 4 anys</v>
      </c>
      <c r="AE65" s="258"/>
      <c r="AF65" s="258"/>
      <c r="AG65" s="258"/>
      <c r="AH65" s="258"/>
      <c r="AI65" s="258"/>
      <c r="AJ65" s="258"/>
      <c r="AK65" s="258"/>
      <c r="AL65" s="258"/>
      <c r="AM65" s="260"/>
      <c r="AO65" s="93"/>
      <c r="AP65" s="93"/>
      <c r="AQ65" s="256" t="s">
        <v>69</v>
      </c>
      <c r="AW65" s="258"/>
      <c r="AX65" s="258"/>
      <c r="AY65" s="258"/>
      <c r="AZ65" s="258"/>
      <c r="BA65" s="258"/>
      <c r="BB65" s="258"/>
      <c r="BC65" s="258"/>
      <c r="BD65" s="258"/>
      <c r="BE65" s="261"/>
      <c r="BG65" s="93"/>
      <c r="BH65" s="93"/>
      <c r="BI65" s="256" t="s">
        <v>69</v>
      </c>
      <c r="BO65" s="258"/>
      <c r="BP65" s="258"/>
      <c r="BQ65" s="258"/>
      <c r="BR65" s="258"/>
      <c r="BS65" s="258"/>
      <c r="BT65" s="258"/>
      <c r="BU65" s="258"/>
      <c r="BV65" s="258"/>
      <c r="BW65" s="261"/>
      <c r="BY65" s="93"/>
      <c r="BZ65" s="93"/>
      <c r="CA65" s="256" t="s">
        <v>69</v>
      </c>
      <c r="CG65" s="258"/>
      <c r="CH65" s="258"/>
      <c r="CI65" s="258"/>
      <c r="CJ65" s="258"/>
      <c r="CK65" s="258"/>
      <c r="CL65" s="258"/>
      <c r="CM65" s="258"/>
      <c r="CN65" s="258"/>
      <c r="CO65" s="261"/>
    </row>
    <row r="66" spans="2:93" s="256" customFormat="1" ht="28.5" customHeight="1" x14ac:dyDescent="0.35">
      <c r="B66" s="262"/>
      <c r="E66" s="93"/>
      <c r="F66" s="93"/>
      <c r="G66" s="257" t="str">
        <f>DK13</f>
        <v>Com més petit, millor.</v>
      </c>
      <c r="M66" s="258"/>
      <c r="N66" s="258"/>
      <c r="O66" s="258"/>
      <c r="P66" s="258"/>
      <c r="Q66" s="258"/>
      <c r="R66" s="258"/>
      <c r="S66" s="258"/>
      <c r="T66" s="258"/>
      <c r="U66" s="263" t="s">
        <v>70</v>
      </c>
      <c r="W66" s="93"/>
      <c r="X66" s="93"/>
      <c r="Y66" s="257" t="str">
        <f>DN13</f>
        <v>L'indicador mantè tendència a l'alça els 4 anys</v>
      </c>
      <c r="AE66" s="258"/>
      <c r="AF66" s="258"/>
      <c r="AG66" s="258"/>
      <c r="AH66" s="258"/>
      <c r="AI66" s="258"/>
      <c r="AJ66" s="258"/>
      <c r="AK66" s="258"/>
      <c r="AL66" s="258"/>
      <c r="AM66" s="260"/>
      <c r="AO66" s="93"/>
      <c r="AP66" s="93"/>
      <c r="AW66" s="258"/>
      <c r="AX66" s="258"/>
      <c r="AY66" s="258"/>
      <c r="AZ66" s="258"/>
      <c r="BA66" s="258"/>
      <c r="BB66" s="258"/>
      <c r="BC66" s="258"/>
      <c r="BD66" s="258"/>
      <c r="BE66" s="261"/>
      <c r="BG66" s="93"/>
      <c r="BH66" s="93"/>
      <c r="BO66" s="258"/>
      <c r="BP66" s="258"/>
      <c r="BQ66" s="258"/>
      <c r="BR66" s="258"/>
      <c r="BS66" s="258"/>
      <c r="BT66" s="258"/>
      <c r="BU66" s="258"/>
      <c r="BV66" s="258"/>
      <c r="BW66" s="261"/>
      <c r="BY66" s="93"/>
      <c r="BZ66" s="93"/>
      <c r="CG66" s="258"/>
      <c r="CH66" s="258"/>
      <c r="CI66" s="258"/>
      <c r="CJ66" s="258"/>
      <c r="CK66" s="258"/>
      <c r="CL66" s="258"/>
      <c r="CM66" s="258"/>
      <c r="CN66" s="258"/>
      <c r="CO66" s="261"/>
    </row>
    <row r="67" spans="2:93" s="256" customFormat="1" ht="28.5" customHeight="1" x14ac:dyDescent="0.35">
      <c r="B67" s="264"/>
      <c r="E67" s="93"/>
      <c r="F67" s="93"/>
      <c r="G67" s="257" t="str">
        <f>DL13</f>
        <v>La situació ni millora ni empitjora quan puja o baixa</v>
      </c>
      <c r="M67" s="258"/>
      <c r="N67" s="258"/>
      <c r="O67" s="258"/>
      <c r="P67" s="258"/>
      <c r="Q67" s="258"/>
      <c r="R67" s="258"/>
      <c r="S67" s="258"/>
      <c r="T67" s="258"/>
      <c r="U67" s="265" t="s">
        <v>71</v>
      </c>
      <c r="W67" s="93"/>
      <c r="X67" s="93"/>
      <c r="Y67" s="257" t="str">
        <f>DO13</f>
        <v>L'indicador mantè tendència a la baixa els 4 anys</v>
      </c>
      <c r="AE67" s="258"/>
      <c r="AF67" s="258"/>
      <c r="AG67" s="258"/>
      <c r="AH67" s="258"/>
      <c r="AI67" s="258"/>
      <c r="AJ67" s="258"/>
      <c r="AK67" s="258"/>
      <c r="AL67" s="258"/>
      <c r="AM67" s="260"/>
      <c r="AO67" s="93"/>
      <c r="AP67" s="93"/>
      <c r="AW67" s="258"/>
      <c r="AX67" s="258"/>
      <c r="AY67" s="258"/>
      <c r="AZ67" s="258"/>
      <c r="BA67" s="258"/>
      <c r="BB67" s="258"/>
      <c r="BC67" s="258"/>
      <c r="BD67" s="258"/>
      <c r="BE67" s="261"/>
      <c r="BG67" s="93"/>
      <c r="BH67" s="93"/>
      <c r="BO67" s="258"/>
      <c r="BP67" s="258"/>
      <c r="BQ67" s="258"/>
      <c r="BR67" s="258"/>
      <c r="BS67" s="258"/>
      <c r="BT67" s="258"/>
      <c r="BU67" s="258"/>
      <c r="BV67" s="258"/>
      <c r="BW67" s="261"/>
      <c r="BY67" s="93"/>
      <c r="BZ67" s="93"/>
      <c r="CG67" s="258"/>
      <c r="CH67" s="258"/>
      <c r="CI67" s="258"/>
      <c r="CJ67" s="258"/>
      <c r="CK67" s="258"/>
      <c r="CL67" s="258"/>
      <c r="CM67" s="258"/>
      <c r="CN67" s="258"/>
      <c r="CO67" s="261"/>
    </row>
    <row r="70" spans="2:93" x14ac:dyDescent="0.55000000000000004">
      <c r="U70" s="266"/>
    </row>
    <row r="72" spans="2:93" x14ac:dyDescent="0.55000000000000004">
      <c r="AQ72" s="267"/>
    </row>
  </sheetData>
  <mergeCells count="40">
    <mergeCell ref="B59:B63"/>
    <mergeCell ref="F59:G59"/>
    <mergeCell ref="X59:Y59"/>
    <mergeCell ref="AP59:AQ59"/>
    <mergeCell ref="BH59:BI59"/>
    <mergeCell ref="BZ59:CA59"/>
    <mergeCell ref="B44:B56"/>
    <mergeCell ref="F45:G45"/>
    <mergeCell ref="X45:Y45"/>
    <mergeCell ref="AP45:AQ45"/>
    <mergeCell ref="BH45:BI45"/>
    <mergeCell ref="BZ45:CA45"/>
    <mergeCell ref="F51:G51"/>
    <mergeCell ref="BZ31:CA31"/>
    <mergeCell ref="B37:B42"/>
    <mergeCell ref="F38:G38"/>
    <mergeCell ref="X38:Y38"/>
    <mergeCell ref="AP38:AQ38"/>
    <mergeCell ref="BH38:BI38"/>
    <mergeCell ref="BZ38:CA38"/>
    <mergeCell ref="AP14:AQ14"/>
    <mergeCell ref="X15:Y15"/>
    <mergeCell ref="BZ15:CA15"/>
    <mergeCell ref="BH19:BI19"/>
    <mergeCell ref="B25:B35"/>
    <mergeCell ref="F26:G26"/>
    <mergeCell ref="X26:Y26"/>
    <mergeCell ref="AP26:AQ26"/>
    <mergeCell ref="BH26:BI26"/>
    <mergeCell ref="BZ26:CA26"/>
    <mergeCell ref="B4:CP4"/>
    <mergeCell ref="B5:CP5"/>
    <mergeCell ref="B6:CP6"/>
    <mergeCell ref="B7:CP7"/>
    <mergeCell ref="B8:B23"/>
    <mergeCell ref="F9:G9"/>
    <mergeCell ref="X9:Y9"/>
    <mergeCell ref="AP9:AQ9"/>
    <mergeCell ref="BH9:BI9"/>
    <mergeCell ref="BZ9:CA9"/>
  </mergeCells>
  <conditionalFormatting sqref="U10:U17">
    <cfRule type="cellIs" dxfId="128" priority="128" operator="equal">
      <formula>"è"</formula>
    </cfRule>
    <cfRule type="cellIs" dxfId="127" priority="129" operator="equal">
      <formula>"é"</formula>
    </cfRule>
  </conditionalFormatting>
  <conditionalFormatting sqref="U10:U17">
    <cfRule type="cellIs" dxfId="126" priority="127" operator="equal">
      <formula>"ê"</formula>
    </cfRule>
  </conditionalFormatting>
  <conditionalFormatting sqref="AM10:AM13">
    <cfRule type="cellIs" dxfId="125" priority="125" operator="equal">
      <formula>"è"</formula>
    </cfRule>
    <cfRule type="cellIs" dxfId="124" priority="126" operator="equal">
      <formula>"é"</formula>
    </cfRule>
  </conditionalFormatting>
  <conditionalFormatting sqref="AM10:AM13">
    <cfRule type="cellIs" dxfId="123" priority="124" operator="equal">
      <formula>"ê"</formula>
    </cfRule>
  </conditionalFormatting>
  <conditionalFormatting sqref="BE10:BE12">
    <cfRule type="cellIs" dxfId="122" priority="122" operator="equal">
      <formula>"è"</formula>
    </cfRule>
    <cfRule type="cellIs" dxfId="121" priority="123" operator="equal">
      <formula>"é"</formula>
    </cfRule>
  </conditionalFormatting>
  <conditionalFormatting sqref="BE10:BE12">
    <cfRule type="cellIs" dxfId="120" priority="121" operator="equal">
      <formula>"ê"</formula>
    </cfRule>
  </conditionalFormatting>
  <conditionalFormatting sqref="AM16:AM17">
    <cfRule type="cellIs" dxfId="119" priority="119" operator="equal">
      <formula>"è"</formula>
    </cfRule>
    <cfRule type="cellIs" dxfId="118" priority="120" operator="equal">
      <formula>"é"</formula>
    </cfRule>
  </conditionalFormatting>
  <conditionalFormatting sqref="AM16:AM17">
    <cfRule type="cellIs" dxfId="117" priority="118" operator="equal">
      <formula>"ê"</formula>
    </cfRule>
  </conditionalFormatting>
  <conditionalFormatting sqref="BE15:BE17">
    <cfRule type="cellIs" dxfId="116" priority="115" operator="equal">
      <formula>"ê"</formula>
    </cfRule>
  </conditionalFormatting>
  <conditionalFormatting sqref="BE15:BE17">
    <cfRule type="cellIs" dxfId="115" priority="116" operator="equal">
      <formula>"è"</formula>
    </cfRule>
    <cfRule type="cellIs" dxfId="114" priority="117" operator="equal">
      <formula>"é"</formula>
    </cfRule>
  </conditionalFormatting>
  <conditionalFormatting sqref="CO15:CO16">
    <cfRule type="cellIs" dxfId="113" priority="106" operator="equal">
      <formula>"ê"</formula>
    </cfRule>
  </conditionalFormatting>
  <conditionalFormatting sqref="BW10:BW17">
    <cfRule type="cellIs" dxfId="112" priority="113" operator="equal">
      <formula>"è"</formula>
    </cfRule>
    <cfRule type="cellIs" dxfId="111" priority="114" operator="equal">
      <formula>"é"</formula>
    </cfRule>
  </conditionalFormatting>
  <conditionalFormatting sqref="BW10:BW17">
    <cfRule type="cellIs" dxfId="110" priority="112" operator="equal">
      <formula>"ê"</formula>
    </cfRule>
  </conditionalFormatting>
  <conditionalFormatting sqref="CO10:CO12">
    <cfRule type="cellIs" dxfId="109" priority="110" operator="equal">
      <formula>"è"</formula>
    </cfRule>
    <cfRule type="cellIs" dxfId="108" priority="111" operator="equal">
      <formula>"é"</formula>
    </cfRule>
  </conditionalFormatting>
  <conditionalFormatting sqref="CO10:CO12">
    <cfRule type="cellIs" dxfId="107" priority="109" operator="equal">
      <formula>"ê"</formula>
    </cfRule>
  </conditionalFormatting>
  <conditionalFormatting sqref="CO15:CO16">
    <cfRule type="cellIs" dxfId="106" priority="107" operator="equal">
      <formula>"è"</formula>
    </cfRule>
    <cfRule type="cellIs" dxfId="105" priority="108" operator="equal">
      <formula>"é"</formula>
    </cfRule>
  </conditionalFormatting>
  <conditionalFormatting sqref="U27:U29">
    <cfRule type="cellIs" dxfId="104" priority="104" operator="equal">
      <formula>"è"</formula>
    </cfRule>
    <cfRule type="cellIs" dxfId="103" priority="105" operator="equal">
      <formula>"é"</formula>
    </cfRule>
  </conditionalFormatting>
  <conditionalFormatting sqref="U27:U29">
    <cfRule type="cellIs" dxfId="102" priority="103" operator="equal">
      <formula>"ê"</formula>
    </cfRule>
  </conditionalFormatting>
  <conditionalFormatting sqref="AM27:AM29">
    <cfRule type="cellIs" dxfId="101" priority="101" operator="equal">
      <formula>"è"</formula>
    </cfRule>
    <cfRule type="cellIs" dxfId="100" priority="102" operator="equal">
      <formula>"é"</formula>
    </cfRule>
  </conditionalFormatting>
  <conditionalFormatting sqref="AM27:AM29">
    <cfRule type="cellIs" dxfId="99" priority="100" operator="equal">
      <formula>"ê"</formula>
    </cfRule>
  </conditionalFormatting>
  <conditionalFormatting sqref="BW27:BW29 BE34">
    <cfRule type="cellIs" dxfId="98" priority="98" operator="equal">
      <formula>"è"</formula>
    </cfRule>
    <cfRule type="cellIs" dxfId="97" priority="99" operator="equal">
      <formula>"é"</formula>
    </cfRule>
  </conditionalFormatting>
  <conditionalFormatting sqref="BW27:BW29 BE34">
    <cfRule type="cellIs" dxfId="96" priority="97" operator="equal">
      <formula>"ê"</formula>
    </cfRule>
  </conditionalFormatting>
  <conditionalFormatting sqref="CO27:CO29">
    <cfRule type="cellIs" dxfId="95" priority="95" operator="equal">
      <formula>"è"</formula>
    </cfRule>
    <cfRule type="cellIs" dxfId="94" priority="96" operator="equal">
      <formula>"é"</formula>
    </cfRule>
  </conditionalFormatting>
  <conditionalFormatting sqref="CO27:CO29">
    <cfRule type="cellIs" dxfId="93" priority="94" operator="equal">
      <formula>"ê"</formula>
    </cfRule>
  </conditionalFormatting>
  <conditionalFormatting sqref="CO32:CO34">
    <cfRule type="cellIs" dxfId="92" priority="92" operator="equal">
      <formula>"è"</formula>
    </cfRule>
    <cfRule type="cellIs" dxfId="91" priority="93" operator="equal">
      <formula>"é"</formula>
    </cfRule>
  </conditionalFormatting>
  <conditionalFormatting sqref="CO32:CO34">
    <cfRule type="cellIs" dxfId="90" priority="91" operator="equal">
      <formula>"ê"</formula>
    </cfRule>
  </conditionalFormatting>
  <conditionalFormatting sqref="U39">
    <cfRule type="cellIs" dxfId="89" priority="89" operator="equal">
      <formula>"è"</formula>
    </cfRule>
    <cfRule type="cellIs" dxfId="88" priority="90" operator="equal">
      <formula>"é"</formula>
    </cfRule>
  </conditionalFormatting>
  <conditionalFormatting sqref="U39">
    <cfRule type="cellIs" dxfId="87" priority="88" operator="equal">
      <formula>"ê"</formula>
    </cfRule>
  </conditionalFormatting>
  <conditionalFormatting sqref="U46:U49">
    <cfRule type="cellIs" dxfId="86" priority="86" operator="equal">
      <formula>"è"</formula>
    </cfRule>
    <cfRule type="cellIs" dxfId="85" priority="87" operator="equal">
      <formula>"é"</formula>
    </cfRule>
  </conditionalFormatting>
  <conditionalFormatting sqref="U46:U49">
    <cfRule type="cellIs" dxfId="84" priority="85" operator="equal">
      <formula>"ê"</formula>
    </cfRule>
  </conditionalFormatting>
  <conditionalFormatting sqref="U60:U62">
    <cfRule type="cellIs" dxfId="83" priority="83" operator="equal">
      <formula>"è"</formula>
    </cfRule>
    <cfRule type="cellIs" dxfId="82" priority="84" operator="equal">
      <formula>"é"</formula>
    </cfRule>
  </conditionalFormatting>
  <conditionalFormatting sqref="U60:U62">
    <cfRule type="cellIs" dxfId="81" priority="82" operator="equal">
      <formula>"ê"</formula>
    </cfRule>
  </conditionalFormatting>
  <conditionalFormatting sqref="AM39">
    <cfRule type="cellIs" dxfId="80" priority="80" operator="equal">
      <formula>"è"</formula>
    </cfRule>
    <cfRule type="cellIs" dxfId="79" priority="81" operator="equal">
      <formula>"é"</formula>
    </cfRule>
  </conditionalFormatting>
  <conditionalFormatting sqref="AM39">
    <cfRule type="cellIs" dxfId="78" priority="79" operator="equal">
      <formula>"ê"</formula>
    </cfRule>
  </conditionalFormatting>
  <conditionalFormatting sqref="BE39">
    <cfRule type="cellIs" dxfId="77" priority="77" operator="equal">
      <formula>"è"</formula>
    </cfRule>
    <cfRule type="cellIs" dxfId="76" priority="78" operator="equal">
      <formula>"é"</formula>
    </cfRule>
  </conditionalFormatting>
  <conditionalFormatting sqref="BE39">
    <cfRule type="cellIs" dxfId="75" priority="76" operator="equal">
      <formula>"ê"</formula>
    </cfRule>
  </conditionalFormatting>
  <conditionalFormatting sqref="BW39">
    <cfRule type="cellIs" dxfId="74" priority="74" operator="equal">
      <formula>"è"</formula>
    </cfRule>
    <cfRule type="cellIs" dxfId="73" priority="75" operator="equal">
      <formula>"é"</formula>
    </cfRule>
  </conditionalFormatting>
  <conditionalFormatting sqref="BW39">
    <cfRule type="cellIs" dxfId="72" priority="73" operator="equal">
      <formula>"ê"</formula>
    </cfRule>
  </conditionalFormatting>
  <conditionalFormatting sqref="CO39">
    <cfRule type="cellIs" dxfId="71" priority="71" operator="equal">
      <formula>"è"</formula>
    </cfRule>
    <cfRule type="cellIs" dxfId="70" priority="72" operator="equal">
      <formula>"é"</formula>
    </cfRule>
  </conditionalFormatting>
  <conditionalFormatting sqref="CO39">
    <cfRule type="cellIs" dxfId="69" priority="70" operator="equal">
      <formula>"ê"</formula>
    </cfRule>
  </conditionalFormatting>
  <conditionalFormatting sqref="U52:U54">
    <cfRule type="cellIs" dxfId="68" priority="68" operator="equal">
      <formula>"è"</formula>
    </cfRule>
    <cfRule type="cellIs" dxfId="67" priority="69" operator="equal">
      <formula>"é"</formula>
    </cfRule>
  </conditionalFormatting>
  <conditionalFormatting sqref="U52:U54">
    <cfRule type="cellIs" dxfId="66" priority="67" operator="equal">
      <formula>"ê"</formula>
    </cfRule>
  </conditionalFormatting>
  <conditionalFormatting sqref="AM46:AM55">
    <cfRule type="cellIs" dxfId="65" priority="65" operator="equal">
      <formula>"è"</formula>
    </cfRule>
    <cfRule type="cellIs" dxfId="64" priority="66" operator="equal">
      <formula>"é"</formula>
    </cfRule>
  </conditionalFormatting>
  <conditionalFormatting sqref="AM46:AM55">
    <cfRule type="cellIs" dxfId="63" priority="64" operator="equal">
      <formula>"ê"</formula>
    </cfRule>
  </conditionalFormatting>
  <conditionalFormatting sqref="BE46:BE55">
    <cfRule type="cellIs" dxfId="62" priority="62" operator="equal">
      <formula>"è"</formula>
    </cfRule>
    <cfRule type="cellIs" dxfId="61" priority="63" operator="equal">
      <formula>"é"</formula>
    </cfRule>
  </conditionalFormatting>
  <conditionalFormatting sqref="BE46:BE55">
    <cfRule type="cellIs" dxfId="60" priority="61" operator="equal">
      <formula>"ê"</formula>
    </cfRule>
  </conditionalFormatting>
  <conditionalFormatting sqref="BW46:BW54">
    <cfRule type="cellIs" dxfId="59" priority="59" operator="equal">
      <formula>"è"</formula>
    </cfRule>
    <cfRule type="cellIs" dxfId="58" priority="60" operator="equal">
      <formula>"é"</formula>
    </cfRule>
  </conditionalFormatting>
  <conditionalFormatting sqref="BW46:BW54">
    <cfRule type="cellIs" dxfId="57" priority="58" operator="equal">
      <formula>"ê"</formula>
    </cfRule>
  </conditionalFormatting>
  <conditionalFormatting sqref="CO46:CO55">
    <cfRule type="cellIs" dxfId="56" priority="55" operator="equal">
      <formula>"ê"</formula>
    </cfRule>
  </conditionalFormatting>
  <conditionalFormatting sqref="CO46:CO55">
    <cfRule type="cellIs" dxfId="55" priority="56" operator="equal">
      <formula>"è"</formula>
    </cfRule>
    <cfRule type="cellIs" dxfId="54" priority="57" operator="equal">
      <formula>"é"</formula>
    </cfRule>
  </conditionalFormatting>
  <conditionalFormatting sqref="CO60:CO62">
    <cfRule type="cellIs" dxfId="53" priority="43" operator="equal">
      <formula>"ê"</formula>
    </cfRule>
  </conditionalFormatting>
  <conditionalFormatting sqref="AM60:AM62">
    <cfRule type="cellIs" dxfId="52" priority="53" operator="equal">
      <formula>"è"</formula>
    </cfRule>
    <cfRule type="cellIs" dxfId="51" priority="54" operator="equal">
      <formula>"é"</formula>
    </cfRule>
  </conditionalFormatting>
  <conditionalFormatting sqref="AM60:AM62">
    <cfRule type="cellIs" dxfId="50" priority="52" operator="equal">
      <formula>"ê"</formula>
    </cfRule>
  </conditionalFormatting>
  <conditionalFormatting sqref="BE60:BE62">
    <cfRule type="cellIs" dxfId="49" priority="50" operator="equal">
      <formula>"è"</formula>
    </cfRule>
    <cfRule type="cellIs" dxfId="48" priority="51" operator="equal">
      <formula>"é"</formula>
    </cfRule>
  </conditionalFormatting>
  <conditionalFormatting sqref="BE60:BE62">
    <cfRule type="cellIs" dxfId="47" priority="49" operator="equal">
      <formula>"ê"</formula>
    </cfRule>
  </conditionalFormatting>
  <conditionalFormatting sqref="BW60:BW62">
    <cfRule type="cellIs" dxfId="46" priority="47" operator="equal">
      <formula>"è"</formula>
    </cfRule>
    <cfRule type="cellIs" dxfId="45" priority="48" operator="equal">
      <formula>"é"</formula>
    </cfRule>
  </conditionalFormatting>
  <conditionalFormatting sqref="BW60:BW62">
    <cfRule type="cellIs" dxfId="44" priority="46" operator="equal">
      <formula>"ê"</formula>
    </cfRule>
  </conditionalFormatting>
  <conditionalFormatting sqref="CO60:CO62">
    <cfRule type="cellIs" dxfId="43" priority="44" operator="equal">
      <formula>"è"</formula>
    </cfRule>
    <cfRule type="cellIs" dxfId="42" priority="45" operator="equal">
      <formula>"é"</formula>
    </cfRule>
  </conditionalFormatting>
  <conditionalFormatting sqref="AM18">
    <cfRule type="cellIs" dxfId="41" priority="41" operator="equal">
      <formula>"è"</formula>
    </cfRule>
    <cfRule type="cellIs" dxfId="40" priority="42" operator="equal">
      <formula>"é"</formula>
    </cfRule>
  </conditionalFormatting>
  <conditionalFormatting sqref="AM18">
    <cfRule type="cellIs" dxfId="39" priority="40" operator="equal">
      <formula>"ê"</formula>
    </cfRule>
  </conditionalFormatting>
  <conditionalFormatting sqref="BE18">
    <cfRule type="cellIs" dxfId="38" priority="37" operator="equal">
      <formula>"ê"</formula>
    </cfRule>
  </conditionalFormatting>
  <conditionalFormatting sqref="BE18">
    <cfRule type="cellIs" dxfId="37" priority="38" operator="equal">
      <formula>"è"</formula>
    </cfRule>
    <cfRule type="cellIs" dxfId="36" priority="39" operator="equal">
      <formula>"é"</formula>
    </cfRule>
  </conditionalFormatting>
  <conditionalFormatting sqref="BE32">
    <cfRule type="cellIs" dxfId="35" priority="35" operator="equal">
      <formula>"è"</formula>
    </cfRule>
    <cfRule type="cellIs" dxfId="34" priority="36" operator="equal">
      <formula>"é"</formula>
    </cfRule>
  </conditionalFormatting>
  <conditionalFormatting sqref="BE32">
    <cfRule type="cellIs" dxfId="33" priority="34" operator="equal">
      <formula>"ê"</formula>
    </cfRule>
  </conditionalFormatting>
  <conditionalFormatting sqref="BE31">
    <cfRule type="cellIs" dxfId="32" priority="32" operator="equal">
      <formula>"è"</formula>
    </cfRule>
    <cfRule type="cellIs" dxfId="31" priority="33" operator="equal">
      <formula>"é"</formula>
    </cfRule>
  </conditionalFormatting>
  <conditionalFormatting sqref="BE31">
    <cfRule type="cellIs" dxfId="30" priority="31" operator="equal">
      <formula>"ê"</formula>
    </cfRule>
  </conditionalFormatting>
  <conditionalFormatting sqref="U30">
    <cfRule type="cellIs" dxfId="29" priority="29" operator="equal">
      <formula>"è"</formula>
    </cfRule>
    <cfRule type="cellIs" dxfId="28" priority="30" operator="equal">
      <formula>"é"</formula>
    </cfRule>
  </conditionalFormatting>
  <conditionalFormatting sqref="U30">
    <cfRule type="cellIs" dxfId="27" priority="28" operator="equal">
      <formula>"ê"</formula>
    </cfRule>
  </conditionalFormatting>
  <conditionalFormatting sqref="AM30">
    <cfRule type="cellIs" dxfId="26" priority="26" operator="equal">
      <formula>"è"</formula>
    </cfRule>
    <cfRule type="cellIs" dxfId="25" priority="27" operator="equal">
      <formula>"é"</formula>
    </cfRule>
  </conditionalFormatting>
  <conditionalFormatting sqref="AM30">
    <cfRule type="cellIs" dxfId="24" priority="25" operator="equal">
      <formula>"ê"</formula>
    </cfRule>
  </conditionalFormatting>
  <conditionalFormatting sqref="BW30">
    <cfRule type="cellIs" dxfId="23" priority="23" operator="equal">
      <formula>"è"</formula>
    </cfRule>
    <cfRule type="cellIs" dxfId="22" priority="24" operator="equal">
      <formula>"é"</formula>
    </cfRule>
  </conditionalFormatting>
  <conditionalFormatting sqref="BW30">
    <cfRule type="cellIs" dxfId="21" priority="22" operator="equal">
      <formula>"ê"</formula>
    </cfRule>
  </conditionalFormatting>
  <conditionalFormatting sqref="BE33">
    <cfRule type="cellIs" dxfId="20" priority="20" operator="equal">
      <formula>"è"</formula>
    </cfRule>
    <cfRule type="cellIs" dxfId="19" priority="21" operator="equal">
      <formula>"é"</formula>
    </cfRule>
  </conditionalFormatting>
  <conditionalFormatting sqref="BE33">
    <cfRule type="cellIs" dxfId="18" priority="19" operator="equal">
      <formula>"ê"</formula>
    </cfRule>
  </conditionalFormatting>
  <conditionalFormatting sqref="BE27:BE29">
    <cfRule type="cellIs" dxfId="17" priority="17" operator="equal">
      <formula>"è"</formula>
    </cfRule>
    <cfRule type="cellIs" dxfId="16" priority="18" operator="equal">
      <formula>"é"</formula>
    </cfRule>
  </conditionalFormatting>
  <conditionalFormatting sqref="BE27:BE29">
    <cfRule type="cellIs" dxfId="15" priority="16" operator="equal">
      <formula>"ê"</formula>
    </cfRule>
  </conditionalFormatting>
  <conditionalFormatting sqref="BE30">
    <cfRule type="cellIs" dxfId="14" priority="14" operator="equal">
      <formula>"è"</formula>
    </cfRule>
    <cfRule type="cellIs" dxfId="13" priority="15" operator="equal">
      <formula>"é"</formula>
    </cfRule>
  </conditionalFormatting>
  <conditionalFormatting sqref="BE30">
    <cfRule type="cellIs" dxfId="12" priority="13" operator="equal">
      <formula>"ê"</formula>
    </cfRule>
  </conditionalFormatting>
  <conditionalFormatting sqref="U40:U41">
    <cfRule type="cellIs" dxfId="11" priority="11" operator="equal">
      <formula>"è"</formula>
    </cfRule>
    <cfRule type="cellIs" dxfId="10" priority="12" operator="equal">
      <formula>"é"</formula>
    </cfRule>
  </conditionalFormatting>
  <conditionalFormatting sqref="U40:U41">
    <cfRule type="cellIs" dxfId="9" priority="10" operator="equal">
      <formula>"ê"</formula>
    </cfRule>
  </conditionalFormatting>
  <conditionalFormatting sqref="AM40">
    <cfRule type="cellIs" dxfId="8" priority="8" operator="equal">
      <formula>"è"</formula>
    </cfRule>
    <cfRule type="cellIs" dxfId="7" priority="9" operator="equal">
      <formula>"é"</formula>
    </cfRule>
  </conditionalFormatting>
  <conditionalFormatting sqref="AM40">
    <cfRule type="cellIs" dxfId="6" priority="7" operator="equal">
      <formula>"ê"</formula>
    </cfRule>
  </conditionalFormatting>
  <conditionalFormatting sqref="BE40">
    <cfRule type="cellIs" dxfId="5" priority="5" operator="equal">
      <formula>"è"</formula>
    </cfRule>
    <cfRule type="cellIs" dxfId="4" priority="6" operator="equal">
      <formula>"é"</formula>
    </cfRule>
  </conditionalFormatting>
  <conditionalFormatting sqref="BE40">
    <cfRule type="cellIs" dxfId="3" priority="4" operator="equal">
      <formula>"ê"</formula>
    </cfRule>
  </conditionalFormatting>
  <conditionalFormatting sqref="BW40:BW41">
    <cfRule type="cellIs" dxfId="2" priority="2" operator="equal">
      <formula>"è"</formula>
    </cfRule>
    <cfRule type="cellIs" dxfId="1" priority="3" operator="equal">
      <formula>"é"</formula>
    </cfRule>
  </conditionalFormatting>
  <conditionalFormatting sqref="BW40:BW41">
    <cfRule type="cellIs" dxfId="0" priority="1" operator="equal">
      <formula>"ê"</formula>
    </cfRule>
  </conditionalFormatting>
  <printOptions horizontalCentered="1" verticalCentered="1"/>
  <pageMargins left="0.23622047244094491" right="0.19685039370078741" top="0.27559055118110237" bottom="0.27559055118110237" header="0" footer="0.19685039370078741"/>
  <pageSetup paperSize="8" scale="29" fitToWidth="0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omboBox1">
          <controlPr defaultSize="0" autoLine="0" linkedCell="CS13" listFillRange="CS10:CS12" r:id="rId5">
            <anchor moveWithCells="1">
              <from>
                <xdr:col>44</xdr:col>
                <xdr:colOff>0</xdr:colOff>
                <xdr:row>1</xdr:row>
                <xdr:rowOff>0</xdr:rowOff>
              </from>
              <to>
                <xdr:col>47</xdr:col>
                <xdr:colOff>241300</xdr:colOff>
                <xdr:row>2</xdr:row>
                <xdr:rowOff>0</xdr:rowOff>
              </to>
            </anchor>
          </controlPr>
        </control>
      </mc:Choice>
      <mc:Fallback>
        <control shapeId="1025" r:id="rId4" name="Combo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Quadre Resum Indicadors</vt:lpstr>
      <vt:lpstr>'Quadre Resum Indicadors'!_11Àrea_d_impressió</vt:lpstr>
      <vt:lpstr>'Quadre Resum Indicadors'!Àrea_d'impressió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valverdednr</dc:creator>
  <cp:lastModifiedBy>valverdednr</cp:lastModifiedBy>
  <dcterms:created xsi:type="dcterms:W3CDTF">2023-12-20T12:55:19Z</dcterms:created>
  <dcterms:modified xsi:type="dcterms:W3CDTF">2023-12-20T12:56:04Z</dcterms:modified>
</cp:coreProperties>
</file>