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lverdednr\Documents\"/>
    </mc:Choice>
  </mc:AlternateContent>
  <xr:revisionPtr revIDLastSave="0" documentId="8_{5DF801CD-4080-4E2B-994E-65C5B6018C78}" xr6:coauthVersionLast="47" xr6:coauthVersionMax="47" xr10:uidLastSave="{00000000-0000-0000-0000-000000000000}"/>
  <bookViews>
    <workbookView xWindow="-103" yWindow="-103" windowWidth="16663" windowHeight="8863" xr2:uid="{98989AFF-437D-44BF-946D-EA9134196042}"/>
  </bookViews>
  <sheets>
    <sheet name="Quadre Resum Indicador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1Àrea_d_impressió" localSheetId="0">'Quadre Resum Indicadors'!$A$1:$CP$62</definedName>
    <definedName name="_xlnm.Print_Area" localSheetId="0">'Quadre Resum Indicadors'!$B$4:$CP$65</definedName>
    <definedName name="Castellà">{1;2;3;4;5;6}</definedName>
    <definedName name="Castellà_1">{1;2;3;4;5;6}</definedName>
    <definedName name="Castellà_12">{1;2;3;4;5;6}</definedName>
    <definedName name="Castellà_13">{1;2;3;4;5;6}</definedName>
    <definedName name="Castellà_14">{1;2;3;4;5;6}</definedName>
    <definedName name="Castellà_15">{1;2;3;4;5;6}</definedName>
    <definedName name="Castellà_3">{1;2;3;4;5;6}</definedName>
    <definedName name="Castellà_9">{1;2;3;4;5;6}</definedName>
    <definedName name="ddd">{1;2;3;4;5;6}</definedName>
    <definedName name="dfsa">{1;2;3;4;5;6}</definedName>
    <definedName name="dfsa_1">{1;2;3;4;5;6}</definedName>
    <definedName name="fdds" localSheetId="0">{1,2,3,4,5,6,7}</definedName>
    <definedName name="fdds">{1,2,3,4,5,6,7}</definedName>
    <definedName name="fdds_1">{1,2,3,4,5,6,7}</definedName>
    <definedName name="fdds_11">{1,2,3,4,5,6,7}</definedName>
    <definedName name="fdds_12">{1,2,3,4,5,6,7}</definedName>
    <definedName name="fdds_2">{1,2,3,4,5,6,7}</definedName>
    <definedName name="fdds_3">{1,2,3,4,5,6,7}</definedName>
    <definedName name="fdds_4">{1,2,3,4,5,6,7}</definedName>
    <definedName name="fdds_5">{1,2,3,4,5,6,7}</definedName>
    <definedName name="fdds_8">{1,2,3,4,5,6,7}</definedName>
    <definedName name="hola">{1,2,3,4,5,6,7}</definedName>
    <definedName name="hola_1">{1,2,3,4,5,6,7}</definedName>
    <definedName name="hola_11">{1,2,3,4,5,6,7}</definedName>
    <definedName name="hola_12">{1,2,3,4,5,6,7}</definedName>
    <definedName name="hola_2">{1,2,3,4,5,6,7}</definedName>
    <definedName name="hola_3">{1,2,3,4,5,6,7}</definedName>
    <definedName name="hola_8">{1,2,3,4,5,6,7}</definedName>
    <definedName name="II.Ex.usuari">{1;2;3;4;5;6}</definedName>
    <definedName name="II.Ex.usuari_1">{1;2;3;4;5;6}</definedName>
    <definedName name="II.Ex.usuari_11">{1;2;3;4;5;6}</definedName>
    <definedName name="II.Ex.usuari_12">{1;2;3;4;5;6}</definedName>
    <definedName name="II.Ex.usuari_2">{1;2;3;4;5;6}</definedName>
    <definedName name="II.Ex.usuari_3">{1;2;3;4;5;6}</definedName>
    <definedName name="II.Ex.usuari_8">{1;2;3;4;5;6}</definedName>
    <definedName name="III.Exemple">{1,2,3,4,5,6,7}</definedName>
    <definedName name="III.Exemple_1">{1,2,3,4,5,6,7}</definedName>
    <definedName name="III.Exemple_11">{1,2,3,4,5,6,7}</definedName>
    <definedName name="III.Exemple_12">{1,2,3,4,5,6,7}</definedName>
    <definedName name="III.Exemple_2">{1,2,3,4,5,6,7}</definedName>
    <definedName name="III.Exemple_3">{1,2,3,4,5,6,7}</definedName>
    <definedName name="III.Exemple_8">{1,2,3,4,5,6,7}</definedName>
    <definedName name="month" localSheetId="0">#REF!</definedName>
    <definedName name="month">#REF!</definedName>
    <definedName name="month_15" localSheetId="0">#REF!</definedName>
    <definedName name="month_15">#REF!</definedName>
    <definedName name="month_2" localSheetId="0">#REF!</definedName>
    <definedName name="month_2">#REF!</definedName>
    <definedName name="monthNames">[2]Formulas!$B$30:$B$55</definedName>
    <definedName name="monthNames_11">[3]Formulas!$B$30:$B$55</definedName>
    <definedName name="monthNames_12">[4]Formulas!$B$30:$B$55</definedName>
    <definedName name="monthNames_13">[4]Formulas!$B$30:$B$55</definedName>
    <definedName name="monthNames_14">[4]Formulas!$B$30:$B$55</definedName>
    <definedName name="monthNames_15">[5]Formulas!$B$30:$B$55</definedName>
    <definedName name="monthNames_2">[3]Formulas!$B$30:$B$55</definedName>
    <definedName name="monthNames_3">[3]Formulas!$B$30:$B$55</definedName>
    <definedName name="monthNames_5">[6]Formulas!$B$30:$B$55</definedName>
    <definedName name="monthNames_6">[4]Formulas!$B$30:$B$55</definedName>
    <definedName name="monthNames_7">[7]Formulas!$B$30:$B$55</definedName>
    <definedName name="monthNames_8">[3]Formulas!$B$30:$B$55</definedName>
    <definedName name="monthNames_9">[4]Formulas!$B$30:$B$55</definedName>
    <definedName name="months">[2]Formulas!$B$4:$B$15</definedName>
    <definedName name="months_11">[3]Formulas!$B$4:$B$15</definedName>
    <definedName name="months_12">[4]Formulas!$B$4:$B$15</definedName>
    <definedName name="months_13">[4]Formulas!$B$4:$B$15</definedName>
    <definedName name="months_14">[4]Formulas!$B$4:$B$15</definedName>
    <definedName name="months_15">[5]Formulas!$B$4:$B$15</definedName>
    <definedName name="months_2">[3]Formulas!$B$4:$B$15</definedName>
    <definedName name="months_3">[3]Formulas!$B$4:$B$15</definedName>
    <definedName name="months_5">[6]Formulas!$B$4:$B$15</definedName>
    <definedName name="months_6">[4]Formulas!$B$4:$B$15</definedName>
    <definedName name="months_7">[7]Formulas!$B$4:$B$15</definedName>
    <definedName name="months_8">[3]Formulas!$B$4:$B$15</definedName>
    <definedName name="months_9">[4]Formulas!$B$4:$B$15</definedName>
    <definedName name="neteja">{1,2,3,4,5,6,7}</definedName>
    <definedName name="neteja_1">{1,2,3,4,5,6,7}</definedName>
    <definedName name="prova">{1,2,3,4,5,6,7}</definedName>
    <definedName name="prova_1">{1,2,3,4,5,6,7}</definedName>
    <definedName name="prova_15">{1,2,3,4,5,6,7}</definedName>
    <definedName name="startDates">[2]Formulas!$C$30:$C$55</definedName>
    <definedName name="startDates_11">[3]Formulas!$C$30:$C$55</definedName>
    <definedName name="startDates_12">[4]Formulas!$C$30:$C$55</definedName>
    <definedName name="startDates_13">[4]Formulas!$C$30:$C$55</definedName>
    <definedName name="startDates_14">[4]Formulas!$C$30:$C$55</definedName>
    <definedName name="startDates_15">[5]Formulas!$C$30:$C$55</definedName>
    <definedName name="startDates_2">[3]Formulas!$C$30:$C$55</definedName>
    <definedName name="startDates_3">[3]Formulas!$C$30:$C$55</definedName>
    <definedName name="startDates_5">[6]Formulas!$C$30:$C$55</definedName>
    <definedName name="startDates_6">[4]Formulas!$C$30:$C$55</definedName>
    <definedName name="startDates_7">[7]Formulas!$C$30:$C$55</definedName>
    <definedName name="startDates_8">[3]Formulas!$C$30:$C$55</definedName>
    <definedName name="startDates_9">[4]Formulas!$C$30:$C$55</definedName>
    <definedName name="w">{1;2;3;4;5;6}</definedName>
    <definedName name="w_1">{1;2;3;4;5;6}</definedName>
    <definedName name="w_2">{1;2;3;4;5;6}</definedName>
    <definedName name="w_3">{1;2;3;4;5;6}</definedName>
    <definedName name="w_8">{1;2;3;4;5;6}</definedName>
    <definedName name="WeekDay" localSheetId="0">{1,2,3,4,5,6,7}</definedName>
    <definedName name="WeekDay">{1,2,3,4,5,6,7}</definedName>
    <definedName name="WeekDay_1">{1,2,3,4,5,6,7}</definedName>
    <definedName name="WeekDay_11">{1,2,3,4,5,6,7}</definedName>
    <definedName name="WeekDay_12">{1,2,3,4,5,6,7}</definedName>
    <definedName name="WeekDay_13">{1,2,3,4,5,6,7}</definedName>
    <definedName name="WeekDay_14">{1,2,3,4,5,6,7}</definedName>
    <definedName name="WeekDay_15">{1,2,3,4,5,6,7}</definedName>
    <definedName name="WeekDay_2">{1,2,3,4,5,6,7}</definedName>
    <definedName name="WeekDay_3">{1,2,3,4,5,6,7}</definedName>
    <definedName name="WeekDay_4">{1,2,3,4,5,6,7}</definedName>
    <definedName name="WeekDay_5">{1,2,3,4,5,6,7}</definedName>
    <definedName name="WeekDay_6">{1,2,3,4,5,6,7}</definedName>
    <definedName name="WeekDay_7">{1,2,3,4,5,6,7}</definedName>
    <definedName name="WeekDay_8">{1,2,3,4,5,6,7}</definedName>
    <definedName name="WeekDay_9">{1,2,3,4,5,6,7}</definedName>
    <definedName name="WeekNo" localSheetId="0">{1;2;3;4;5;6}</definedName>
    <definedName name="WeekNo">{1;2;3;4;5;6}</definedName>
    <definedName name="WeekNo_1">{1;2;3;4;5;6}</definedName>
    <definedName name="WeekNo_11">{1;2;3;4;5;6}</definedName>
    <definedName name="WeekNo_12">{1;2;3;4;5;6}</definedName>
    <definedName name="WeekNo_13">{1;2;3;4;5;6}</definedName>
    <definedName name="WeekNo_14">{1;2;3;4;5;6}</definedName>
    <definedName name="WeekNo_15">{1;2;3;4;5;6}</definedName>
    <definedName name="WeekNo_2">{1;2;3;4;5;6}</definedName>
    <definedName name="WeekNo_3">{1;2;3;4;5;6}</definedName>
    <definedName name="WeekNo_4">{1;2;3;4;5;6}</definedName>
    <definedName name="WeekNo_5">{1;2;3;4;5;6}</definedName>
    <definedName name="WeekNo_6">{1;2;3;4;5;6}</definedName>
    <definedName name="WeekNo_7">{1;2;3;4;5;6}</definedName>
    <definedName name="WeekNo_8">{1;2;3;4;5;6}</definedName>
    <definedName name="WeekNo_9">{1;2;3;4;5;6}</definedName>
    <definedName name="year" localSheetId="0">#REF!</definedName>
    <definedName name="year">#REF!</definedName>
    <definedName name="year_15" localSheetId="0">#REF!</definedName>
    <definedName name="year_15">#REF!</definedName>
    <definedName name="year_2" localSheetId="0">#REF!</definedName>
    <definedName name="year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60" i="1" l="1"/>
  <c r="BH60" i="1"/>
  <c r="BZ59" i="1"/>
  <c r="BH59" i="1"/>
  <c r="BE59" i="1"/>
  <c r="X59" i="1"/>
  <c r="F59" i="1"/>
  <c r="BZ58" i="1"/>
  <c r="BH58" i="1"/>
  <c r="AP58" i="1"/>
  <c r="X58" i="1"/>
  <c r="F58" i="1"/>
  <c r="BZ57" i="1"/>
  <c r="BH57" i="1"/>
  <c r="AP57" i="1"/>
  <c r="X57" i="1"/>
  <c r="F57" i="1"/>
  <c r="BZ52" i="1"/>
  <c r="AP52" i="1"/>
  <c r="X52" i="1"/>
  <c r="BZ51" i="1"/>
  <c r="BH51" i="1"/>
  <c r="AT51" i="1"/>
  <c r="AS51" i="1"/>
  <c r="AX51" i="1" s="1"/>
  <c r="AP51" i="1"/>
  <c r="X51" i="1"/>
  <c r="F51" i="1"/>
  <c r="BZ50" i="1"/>
  <c r="BH50" i="1"/>
  <c r="AP50" i="1"/>
  <c r="X50" i="1"/>
  <c r="F50" i="1"/>
  <c r="BZ49" i="1"/>
  <c r="BH49" i="1"/>
  <c r="AP49" i="1"/>
  <c r="X49" i="1"/>
  <c r="F49" i="1"/>
  <c r="BZ48" i="1"/>
  <c r="BH48" i="1"/>
  <c r="AP48" i="1"/>
  <c r="X48" i="1"/>
  <c r="BZ47" i="1"/>
  <c r="BH47" i="1"/>
  <c r="AP47" i="1"/>
  <c r="X47" i="1"/>
  <c r="BZ46" i="1"/>
  <c r="BH46" i="1"/>
  <c r="AP46" i="1"/>
  <c r="X46" i="1"/>
  <c r="F46" i="1"/>
  <c r="BZ45" i="1"/>
  <c r="BH45" i="1"/>
  <c r="AP45" i="1"/>
  <c r="X45" i="1"/>
  <c r="F45" i="1"/>
  <c r="BZ44" i="1"/>
  <c r="BH44" i="1"/>
  <c r="AP44" i="1"/>
  <c r="AB44" i="1"/>
  <c r="X44" i="1"/>
  <c r="F44" i="1"/>
  <c r="BZ43" i="1"/>
  <c r="BH43" i="1"/>
  <c r="AP43" i="1"/>
  <c r="X43" i="1"/>
  <c r="F43" i="1"/>
  <c r="AA42" i="1"/>
  <c r="I42" i="1"/>
  <c r="BH38" i="1"/>
  <c r="F38" i="1"/>
  <c r="BH37" i="1"/>
  <c r="AP37" i="1"/>
  <c r="X37" i="1"/>
  <c r="F37" i="1"/>
  <c r="BZ36" i="1"/>
  <c r="BH36" i="1"/>
  <c r="AP36" i="1"/>
  <c r="AB36" i="1"/>
  <c r="X36" i="1"/>
  <c r="F36" i="1"/>
  <c r="I35" i="1"/>
  <c r="CO31" i="1"/>
  <c r="CO30" i="1"/>
  <c r="CO29" i="1"/>
  <c r="AP27" i="1"/>
  <c r="AB27" i="1"/>
  <c r="X27" i="1"/>
  <c r="F27" i="1"/>
  <c r="BZ26" i="1"/>
  <c r="BH26" i="1"/>
  <c r="AP26" i="1"/>
  <c r="X26" i="1"/>
  <c r="F26" i="1"/>
  <c r="BZ25" i="1"/>
  <c r="BH25" i="1"/>
  <c r="AT25" i="1"/>
  <c r="AP25" i="1"/>
  <c r="X25" i="1"/>
  <c r="F25" i="1"/>
  <c r="BZ24" i="1"/>
  <c r="BH24" i="1"/>
  <c r="AP24" i="1"/>
  <c r="X24" i="1"/>
  <c r="F24" i="1"/>
  <c r="BH23" i="1"/>
  <c r="AV23" i="1"/>
  <c r="AD23" i="1"/>
  <c r="CJ18" i="1"/>
  <c r="CI18" i="1"/>
  <c r="CK18" i="1" s="1"/>
  <c r="CH18" i="1"/>
  <c r="CG18" i="1"/>
  <c r="BZ18" i="1"/>
  <c r="AP18" i="1"/>
  <c r="X18" i="1"/>
  <c r="CJ17" i="1"/>
  <c r="CI17" i="1"/>
  <c r="CH17" i="1"/>
  <c r="CK17" i="1" s="1"/>
  <c r="CG17" i="1"/>
  <c r="CM17" i="1" s="1"/>
  <c r="BZ17" i="1"/>
  <c r="BH17" i="1"/>
  <c r="AP17" i="1"/>
  <c r="X17" i="1"/>
  <c r="F17" i="1"/>
  <c r="CO16" i="1"/>
  <c r="CC16" i="1"/>
  <c r="CB16" i="1"/>
  <c r="BH16" i="1"/>
  <c r="AP16" i="1"/>
  <c r="X16" i="1"/>
  <c r="F16" i="1"/>
  <c r="CO15" i="1"/>
  <c r="BN15" i="1"/>
  <c r="BH15" i="1"/>
  <c r="AP15" i="1"/>
  <c r="F15" i="1"/>
  <c r="CJ14" i="1"/>
  <c r="CI14" i="1"/>
  <c r="CH14" i="1"/>
  <c r="CG14" i="1"/>
  <c r="CM14" i="1" s="1"/>
  <c r="BZ14" i="1"/>
  <c r="BL14" i="1"/>
  <c r="BK14" i="1"/>
  <c r="BP14" i="1" s="1"/>
  <c r="BH14" i="1"/>
  <c r="AS14" i="1"/>
  <c r="AR14" i="1"/>
  <c r="I14" i="1"/>
  <c r="F14" i="1"/>
  <c r="DO13" i="1"/>
  <c r="Y65" i="1" s="1"/>
  <c r="DN13" i="1"/>
  <c r="Y64" i="1" s="1"/>
  <c r="DM13" i="1"/>
  <c r="Y63" i="1" s="1"/>
  <c r="DL13" i="1"/>
  <c r="G65" i="1" s="1"/>
  <c r="DK13" i="1"/>
  <c r="G64" i="1" s="1"/>
  <c r="DJ13" i="1"/>
  <c r="G63" i="1" s="1"/>
  <c r="DI13" i="1"/>
  <c r="B56" i="1" s="1"/>
  <c r="DH13" i="1"/>
  <c r="B41" i="1" s="1"/>
  <c r="DG13" i="1"/>
  <c r="B34" i="1" s="1"/>
  <c r="DF13" i="1"/>
  <c r="B22" i="1" s="1"/>
  <c r="DE13" i="1"/>
  <c r="B8" i="1" s="1"/>
  <c r="DD13" i="1"/>
  <c r="DC13" i="1"/>
  <c r="G2" i="1" s="1"/>
  <c r="DA13" i="1"/>
  <c r="CZ13" i="1"/>
  <c r="AD46" i="1" s="1"/>
  <c r="CY13" i="1"/>
  <c r="AC24" i="1" s="1"/>
  <c r="CX13" i="1"/>
  <c r="CD43" i="1" s="1"/>
  <c r="CW13" i="1"/>
  <c r="BK43" i="1" s="1"/>
  <c r="CV13" i="1"/>
  <c r="AR26" i="1" s="1"/>
  <c r="CU13" i="1"/>
  <c r="CT13" i="1"/>
  <c r="BH35" i="1" s="1"/>
  <c r="CJ13" i="1"/>
  <c r="CI13" i="1"/>
  <c r="CH13" i="1"/>
  <c r="CK13" i="1" s="1"/>
  <c r="CG13" i="1"/>
  <c r="CM13" i="1" s="1"/>
  <c r="BZ13" i="1"/>
  <c r="BH13" i="1"/>
  <c r="X13" i="1"/>
  <c r="L13" i="1"/>
  <c r="F13" i="1"/>
  <c r="DB12" i="1"/>
  <c r="CJ12" i="1"/>
  <c r="CI12" i="1"/>
  <c r="CH12" i="1"/>
  <c r="CK12" i="1" s="1"/>
  <c r="CG12" i="1"/>
  <c r="CM12" i="1" s="1"/>
  <c r="CF12" i="1"/>
  <c r="BZ12" i="1"/>
  <c r="BH12" i="1"/>
  <c r="AP12" i="1"/>
  <c r="X12" i="1"/>
  <c r="L12" i="1"/>
  <c r="F12" i="1"/>
  <c r="DB11" i="1"/>
  <c r="CJ11" i="1"/>
  <c r="CI11" i="1"/>
  <c r="CH11" i="1"/>
  <c r="CL11" i="1" s="1"/>
  <c r="CG11" i="1"/>
  <c r="CM11" i="1" s="1"/>
  <c r="BZ11" i="1"/>
  <c r="BN11" i="1"/>
  <c r="BH11" i="1"/>
  <c r="AP11" i="1"/>
  <c r="X11" i="1"/>
  <c r="F11" i="1"/>
  <c r="DB10" i="1"/>
  <c r="DB13" i="1" s="1"/>
  <c r="B5" i="1" s="1"/>
  <c r="CJ10" i="1"/>
  <c r="CI10" i="1"/>
  <c r="CH10" i="1"/>
  <c r="CK10" i="1" s="1"/>
  <c r="CG10" i="1"/>
  <c r="BZ10" i="1"/>
  <c r="BH10" i="1"/>
  <c r="AV10" i="1"/>
  <c r="AU10" i="1"/>
  <c r="AP10" i="1"/>
  <c r="X10" i="1"/>
  <c r="F10" i="1"/>
  <c r="CF9" i="1"/>
  <c r="CE9" i="1"/>
  <c r="CD9" i="1"/>
  <c r="BZ9" i="1"/>
  <c r="BN9" i="1"/>
  <c r="BM9" i="1"/>
  <c r="BL9" i="1"/>
  <c r="BK9" i="1"/>
  <c r="BJ9" i="1"/>
  <c r="BH9" i="1"/>
  <c r="AU9" i="1"/>
  <c r="AT9" i="1"/>
  <c r="AS9" i="1"/>
  <c r="AR9" i="1"/>
  <c r="AP9" i="1"/>
  <c r="AD9" i="1"/>
  <c r="X9" i="1"/>
  <c r="L9" i="1"/>
  <c r="K9" i="1"/>
  <c r="J9" i="1"/>
  <c r="F9" i="1"/>
  <c r="B6" i="1"/>
  <c r="B4" i="1"/>
  <c r="AQ2" i="1"/>
  <c r="L2" i="1"/>
  <c r="AV14" i="1" s="1"/>
  <c r="K2" i="1"/>
  <c r="AU14" i="1" s="1"/>
  <c r="J2" i="1"/>
  <c r="CD23" i="1" s="1"/>
  <c r="I2" i="1"/>
  <c r="CC42" i="1" s="1"/>
  <c r="H2" i="1"/>
  <c r="Z35" i="1" s="1"/>
  <c r="AU25" i="1" l="1"/>
  <c r="K10" i="1"/>
  <c r="AD11" i="1"/>
  <c r="CF11" i="1"/>
  <c r="AD13" i="1"/>
  <c r="J14" i="1"/>
  <c r="BM14" i="1"/>
  <c r="J15" i="1"/>
  <c r="BZ16" i="1"/>
  <c r="I24" i="1"/>
  <c r="BM26" i="1"/>
  <c r="L10" i="1"/>
  <c r="BM10" i="1"/>
  <c r="AD12" i="1"/>
  <c r="K14" i="1"/>
  <c r="BN14" i="1"/>
  <c r="K15" i="1"/>
  <c r="J24" i="1"/>
  <c r="AU24" i="1"/>
  <c r="BN10" i="1"/>
  <c r="AU11" i="1"/>
  <c r="BN13" i="1"/>
  <c r="L14" i="1"/>
  <c r="L15" i="1"/>
  <c r="AC16" i="1"/>
  <c r="K24" i="1"/>
  <c r="CB26" i="1"/>
  <c r="BK36" i="1"/>
  <c r="CB43" i="1"/>
  <c r="AT49" i="1"/>
  <c r="N14" i="1"/>
  <c r="AC10" i="1"/>
  <c r="AV11" i="1"/>
  <c r="AV12" i="1"/>
  <c r="AD16" i="1"/>
  <c r="J26" i="1"/>
  <c r="CC43" i="1"/>
  <c r="CH43" i="1" s="1"/>
  <c r="CB44" i="1"/>
  <c r="AU49" i="1"/>
  <c r="BM16" i="1"/>
  <c r="BN16" i="1"/>
  <c r="AD10" i="1"/>
  <c r="CE10" i="1"/>
  <c r="K11" i="1"/>
  <c r="CF13" i="1"/>
  <c r="AV15" i="1"/>
  <c r="AB24" i="1"/>
  <c r="K26" i="1"/>
  <c r="BZ35" i="1"/>
  <c r="BZ42" i="1"/>
  <c r="AC11" i="1"/>
  <c r="AV45" i="1"/>
  <c r="CF10" i="1"/>
  <c r="L11" i="1"/>
  <c r="BM11" i="1"/>
  <c r="BN12" i="1"/>
  <c r="AS25" i="1"/>
  <c r="AX25" i="1" s="1"/>
  <c r="AA27" i="1"/>
  <c r="AF27" i="1" s="1"/>
  <c r="CN18" i="1"/>
  <c r="CA60" i="1"/>
  <c r="BI60" i="1"/>
  <c r="CA59" i="1"/>
  <c r="BI59" i="1"/>
  <c r="CA52" i="1"/>
  <c r="AQ52" i="1"/>
  <c r="Y52" i="1"/>
  <c r="CA51" i="1"/>
  <c r="BI51" i="1"/>
  <c r="AQ51" i="1"/>
  <c r="Y51" i="1"/>
  <c r="G51" i="1"/>
  <c r="CA50" i="1"/>
  <c r="BI50" i="1"/>
  <c r="AQ50" i="1"/>
  <c r="Y50" i="1"/>
  <c r="G50" i="1"/>
  <c r="CA49" i="1"/>
  <c r="BI49" i="1"/>
  <c r="AQ49" i="1"/>
  <c r="Y49" i="1"/>
  <c r="G49" i="1"/>
  <c r="CA48" i="1"/>
  <c r="BI48" i="1"/>
  <c r="AQ48" i="1"/>
  <c r="Y48" i="1"/>
  <c r="Y59" i="1"/>
  <c r="G59" i="1"/>
  <c r="CA58" i="1"/>
  <c r="BI58" i="1"/>
  <c r="AQ58" i="1"/>
  <c r="Y58" i="1"/>
  <c r="AQ57" i="1"/>
  <c r="G58" i="1"/>
  <c r="Y57" i="1"/>
  <c r="CA47" i="1"/>
  <c r="BI47" i="1"/>
  <c r="BI46" i="1"/>
  <c r="CA45" i="1"/>
  <c r="G45" i="1"/>
  <c r="Y44" i="1"/>
  <c r="G44" i="1"/>
  <c r="CA43" i="1"/>
  <c r="BI43" i="1"/>
  <c r="AQ43" i="1"/>
  <c r="Y43" i="1"/>
  <c r="G43" i="1"/>
  <c r="CA57" i="1"/>
  <c r="AQ27" i="1"/>
  <c r="Y27" i="1"/>
  <c r="G27" i="1"/>
  <c r="CA46" i="1"/>
  <c r="G46" i="1"/>
  <c r="Y45" i="1"/>
  <c r="AQ44" i="1"/>
  <c r="G57" i="1"/>
  <c r="AQ47" i="1"/>
  <c r="Y46" i="1"/>
  <c r="AQ45" i="1"/>
  <c r="BI44" i="1"/>
  <c r="CA44" i="1"/>
  <c r="CA36" i="1"/>
  <c r="Y36" i="1"/>
  <c r="AQ26" i="1"/>
  <c r="BI57" i="1"/>
  <c r="Y47" i="1"/>
  <c r="BI45" i="1"/>
  <c r="G37" i="1"/>
  <c r="G36" i="1"/>
  <c r="AQ25" i="1"/>
  <c r="Y25" i="1"/>
  <c r="G25" i="1"/>
  <c r="CA24" i="1"/>
  <c r="BI24" i="1"/>
  <c r="AQ24" i="1"/>
  <c r="Y24" i="1"/>
  <c r="G24" i="1"/>
  <c r="AQ46" i="1"/>
  <c r="Y37" i="1"/>
  <c r="G26" i="1"/>
  <c r="AQ37" i="1"/>
  <c r="BI26" i="1"/>
  <c r="CA14" i="1"/>
  <c r="BI14" i="1"/>
  <c r="BI37" i="1"/>
  <c r="BI25" i="1"/>
  <c r="G10" i="1"/>
  <c r="BI10" i="1"/>
  <c r="G11" i="1"/>
  <c r="CA11" i="1"/>
  <c r="CA12" i="1"/>
  <c r="BI13" i="1"/>
  <c r="AQ10" i="1"/>
  <c r="BI11" i="1"/>
  <c r="AQ12" i="1"/>
  <c r="CA13" i="1"/>
  <c r="AQ15" i="1"/>
  <c r="Z10" i="1"/>
  <c r="BJ10" i="1"/>
  <c r="AR11" i="1"/>
  <c r="Z12" i="1"/>
  <c r="AQ16" i="1"/>
  <c r="AA11" i="1"/>
  <c r="CC11" i="1"/>
  <c r="CC12" i="1"/>
  <c r="AA13" i="1"/>
  <c r="CC13" i="1"/>
  <c r="AB59" i="1"/>
  <c r="J59" i="1"/>
  <c r="CD58" i="1"/>
  <c r="BL58" i="1"/>
  <c r="AT58" i="1"/>
  <c r="AB58" i="1"/>
  <c r="J58" i="1"/>
  <c r="CD57" i="1"/>
  <c r="BL57" i="1"/>
  <c r="AT57" i="1"/>
  <c r="AB57" i="1"/>
  <c r="J57" i="1"/>
  <c r="CD47" i="1"/>
  <c r="BL47" i="1"/>
  <c r="CD52" i="1"/>
  <c r="AT52" i="1"/>
  <c r="CD60" i="1"/>
  <c r="BL59" i="1"/>
  <c r="AB52" i="1"/>
  <c r="BL51" i="1"/>
  <c r="AB51" i="1"/>
  <c r="CD50" i="1"/>
  <c r="AT50" i="1"/>
  <c r="J50" i="1"/>
  <c r="BL49" i="1"/>
  <c r="AB49" i="1"/>
  <c r="CD48" i="1"/>
  <c r="AT48" i="1"/>
  <c r="CD59" i="1"/>
  <c r="AT47" i="1"/>
  <c r="BL60" i="1"/>
  <c r="BL50" i="1"/>
  <c r="AB46" i="1"/>
  <c r="AG46" i="1" s="1"/>
  <c r="AT45" i="1"/>
  <c r="BL44" i="1"/>
  <c r="CD51" i="1"/>
  <c r="AB50" i="1"/>
  <c r="J49" i="1"/>
  <c r="AB48" i="1"/>
  <c r="AB47" i="1"/>
  <c r="AT46" i="1"/>
  <c r="BL45" i="1"/>
  <c r="CD44" i="1"/>
  <c r="BL38" i="1"/>
  <c r="J38" i="1"/>
  <c r="BL37" i="1"/>
  <c r="AT37" i="1"/>
  <c r="AB37" i="1"/>
  <c r="J37" i="1"/>
  <c r="CD36" i="1"/>
  <c r="BL36" i="1"/>
  <c r="BP36" i="1" s="1"/>
  <c r="J45" i="1"/>
  <c r="BL26" i="1"/>
  <c r="CD49" i="1"/>
  <c r="CD45" i="1"/>
  <c r="J43" i="1"/>
  <c r="BL25" i="1"/>
  <c r="BL48" i="1"/>
  <c r="BL46" i="1"/>
  <c r="AT44" i="1"/>
  <c r="AB43" i="1"/>
  <c r="AB26" i="1"/>
  <c r="BL16" i="1"/>
  <c r="AT16" i="1"/>
  <c r="AB16" i="1"/>
  <c r="J16" i="1"/>
  <c r="AB45" i="1"/>
  <c r="AT43" i="1"/>
  <c r="CD26" i="1"/>
  <c r="CD17" i="1"/>
  <c r="BL17" i="1"/>
  <c r="AT17" i="1"/>
  <c r="AB17" i="1"/>
  <c r="J17" i="1"/>
  <c r="BL15" i="1"/>
  <c r="BQ15" i="1" s="1"/>
  <c r="AT15" i="1"/>
  <c r="AY15" i="1" s="1"/>
  <c r="J51" i="1"/>
  <c r="J46" i="1"/>
  <c r="BL43" i="1"/>
  <c r="BP43" i="1" s="1"/>
  <c r="AT36" i="1"/>
  <c r="AT27" i="1"/>
  <c r="CD25" i="1"/>
  <c r="CD18" i="1"/>
  <c r="AT18" i="1"/>
  <c r="AB18" i="1"/>
  <c r="H16" i="1"/>
  <c r="AR36" i="1"/>
  <c r="AR43" i="1"/>
  <c r="BL11" i="1"/>
  <c r="BQ11" i="1" s="1"/>
  <c r="CD11" i="1"/>
  <c r="J12" i="1"/>
  <c r="O12" i="1" s="1"/>
  <c r="AB12" i="1"/>
  <c r="AG12" i="1" s="1"/>
  <c r="AT12" i="1"/>
  <c r="AY12" i="1" s="1"/>
  <c r="BL12" i="1"/>
  <c r="CD12" i="1"/>
  <c r="CL12" i="1"/>
  <c r="CN12" i="1" s="1"/>
  <c r="J13" i="1"/>
  <c r="O13" i="1" s="1"/>
  <c r="AB13" i="1"/>
  <c r="AG13" i="1" s="1"/>
  <c r="BL13" i="1"/>
  <c r="BQ13" i="1" s="1"/>
  <c r="CD13" i="1"/>
  <c r="CL13" i="1"/>
  <c r="CN13" i="1" s="1"/>
  <c r="CE60" i="1"/>
  <c r="BM59" i="1"/>
  <c r="AC59" i="1"/>
  <c r="K59" i="1"/>
  <c r="CE58" i="1"/>
  <c r="BM58" i="1"/>
  <c r="AU58" i="1"/>
  <c r="AC58" i="1"/>
  <c r="CE47" i="1"/>
  <c r="K58" i="1"/>
  <c r="AC57" i="1"/>
  <c r="AC52" i="1"/>
  <c r="BM51" i="1"/>
  <c r="AC51" i="1"/>
  <c r="CE50" i="1"/>
  <c r="AU50" i="1"/>
  <c r="K50" i="1"/>
  <c r="BM49" i="1"/>
  <c r="CE59" i="1"/>
  <c r="CE57" i="1"/>
  <c r="K57" i="1"/>
  <c r="BM60" i="1"/>
  <c r="BM50" i="1"/>
  <c r="AC46" i="1"/>
  <c r="AU45" i="1"/>
  <c r="BM44" i="1"/>
  <c r="CE48" i="1"/>
  <c r="AU57" i="1"/>
  <c r="AU52" i="1"/>
  <c r="CE51" i="1"/>
  <c r="AC50" i="1"/>
  <c r="K49" i="1"/>
  <c r="AC48" i="1"/>
  <c r="AC47" i="1"/>
  <c r="AU46" i="1"/>
  <c r="BM45" i="1"/>
  <c r="CE44" i="1"/>
  <c r="BM38" i="1"/>
  <c r="K38" i="1"/>
  <c r="BM37" i="1"/>
  <c r="AU37" i="1"/>
  <c r="AC37" i="1"/>
  <c r="K37" i="1"/>
  <c r="CE36" i="1"/>
  <c r="BM36" i="1"/>
  <c r="AU36" i="1"/>
  <c r="AC36" i="1"/>
  <c r="K36" i="1"/>
  <c r="BM57" i="1"/>
  <c r="CE52" i="1"/>
  <c r="AU51" i="1"/>
  <c r="CE49" i="1"/>
  <c r="BM46" i="1"/>
  <c r="CE45" i="1"/>
  <c r="K45" i="1"/>
  <c r="AC44" i="1"/>
  <c r="K44" i="1"/>
  <c r="CE43" i="1"/>
  <c r="BM43" i="1"/>
  <c r="AU43" i="1"/>
  <c r="AC43" i="1"/>
  <c r="K43" i="1"/>
  <c r="BM25" i="1"/>
  <c r="AC49" i="1"/>
  <c r="BM48" i="1"/>
  <c r="AU44" i="1"/>
  <c r="AC26" i="1"/>
  <c r="AC45" i="1"/>
  <c r="CE26" i="1"/>
  <c r="CE17" i="1"/>
  <c r="BM17" i="1"/>
  <c r="AU17" i="1"/>
  <c r="AC17" i="1"/>
  <c r="K17" i="1"/>
  <c r="BM15" i="1"/>
  <c r="AU15" i="1"/>
  <c r="K51" i="1"/>
  <c r="AU47" i="1"/>
  <c r="K46" i="1"/>
  <c r="AU27" i="1"/>
  <c r="CE25" i="1"/>
  <c r="CE18" i="1"/>
  <c r="AU18" i="1"/>
  <c r="AC18" i="1"/>
  <c r="AU48" i="1"/>
  <c r="CE46" i="1"/>
  <c r="AC27" i="1"/>
  <c r="AU26" i="1"/>
  <c r="O14" i="1"/>
  <c r="AT14" i="1"/>
  <c r="CC14" i="1"/>
  <c r="CK14" i="1"/>
  <c r="X15" i="1"/>
  <c r="K16" i="1"/>
  <c r="AG16" i="1"/>
  <c r="AU16" i="1"/>
  <c r="BQ16" i="1"/>
  <c r="AQ18" i="1"/>
  <c r="CB18" i="1"/>
  <c r="I23" i="1"/>
  <c r="CB23" i="1"/>
  <c r="CC24" i="1"/>
  <c r="CH24" i="1" s="1"/>
  <c r="J25" i="1"/>
  <c r="AC25" i="1"/>
  <c r="CB25" i="1"/>
  <c r="L26" i="1"/>
  <c r="BN26" i="1"/>
  <c r="AS36" i="1"/>
  <c r="I44" i="1"/>
  <c r="CD46" i="1"/>
  <c r="BK47" i="1"/>
  <c r="BP47" i="1" s="1"/>
  <c r="Y11" i="1"/>
  <c r="Y12" i="1"/>
  <c r="G13" i="1"/>
  <c r="Y13" i="1"/>
  <c r="CB60" i="1"/>
  <c r="BJ60" i="1"/>
  <c r="CB59" i="1"/>
  <c r="BJ59" i="1"/>
  <c r="Z59" i="1"/>
  <c r="H59" i="1"/>
  <c r="CB58" i="1"/>
  <c r="BJ58" i="1"/>
  <c r="AR58" i="1"/>
  <c r="AW58" i="1" s="1"/>
  <c r="Z58" i="1"/>
  <c r="H58" i="1"/>
  <c r="CB57" i="1"/>
  <c r="BJ57" i="1"/>
  <c r="AR57" i="1"/>
  <c r="Z57" i="1"/>
  <c r="H57" i="1"/>
  <c r="CB51" i="1"/>
  <c r="AR51" i="1"/>
  <c r="AW51" i="1" s="1"/>
  <c r="H51" i="1"/>
  <c r="BJ50" i="1"/>
  <c r="Z50" i="1"/>
  <c r="CB49" i="1"/>
  <c r="AR49" i="1"/>
  <c r="H49" i="1"/>
  <c r="BJ48" i="1"/>
  <c r="Z48" i="1"/>
  <c r="AR52" i="1"/>
  <c r="CB47" i="1"/>
  <c r="Z52" i="1"/>
  <c r="BJ51" i="1"/>
  <c r="BO51" i="1" s="1"/>
  <c r="Z51" i="1"/>
  <c r="CB50" i="1"/>
  <c r="AR50" i="1"/>
  <c r="H50" i="1"/>
  <c r="BJ49" i="1"/>
  <c r="Z49" i="1"/>
  <c r="CB48" i="1"/>
  <c r="AR48" i="1"/>
  <c r="AW48" i="1" s="1"/>
  <c r="AR27" i="1"/>
  <c r="Z27" i="1"/>
  <c r="AE27" i="1" s="1"/>
  <c r="CB46" i="1"/>
  <c r="H46" i="1"/>
  <c r="Z45" i="1"/>
  <c r="AR44" i="1"/>
  <c r="AR47" i="1"/>
  <c r="Z46" i="1"/>
  <c r="AH46" i="1" s="1"/>
  <c r="AR45" i="1"/>
  <c r="BJ44" i="1"/>
  <c r="Z47" i="1"/>
  <c r="BJ45" i="1"/>
  <c r="H44" i="1"/>
  <c r="H37" i="1"/>
  <c r="H36" i="1"/>
  <c r="AR25" i="1"/>
  <c r="AW25" i="1" s="1"/>
  <c r="Z25" i="1"/>
  <c r="H25" i="1"/>
  <c r="M25" i="1" s="1"/>
  <c r="CB24" i="1"/>
  <c r="CG24" i="1" s="1"/>
  <c r="BJ24" i="1"/>
  <c r="AR24" i="1"/>
  <c r="Z24" i="1"/>
  <c r="H24" i="1"/>
  <c r="M24" i="1" s="1"/>
  <c r="AR46" i="1"/>
  <c r="Z44" i="1"/>
  <c r="Z37" i="1"/>
  <c r="H27" i="1"/>
  <c r="H26" i="1"/>
  <c r="H45" i="1"/>
  <c r="AR37" i="1"/>
  <c r="BJ26" i="1"/>
  <c r="CB14" i="1"/>
  <c r="BJ14" i="1"/>
  <c r="BO14" i="1" s="1"/>
  <c r="CB45" i="1"/>
  <c r="H43" i="1"/>
  <c r="BJ37" i="1"/>
  <c r="BO37" i="1" s="1"/>
  <c r="BJ25" i="1"/>
  <c r="H15" i="1"/>
  <c r="P15" i="1" s="1"/>
  <c r="CB52" i="1"/>
  <c r="BJ46" i="1"/>
  <c r="Z43" i="1"/>
  <c r="H38" i="1"/>
  <c r="M38" i="1" s="1"/>
  <c r="Z26" i="1"/>
  <c r="H11" i="1"/>
  <c r="H12" i="1"/>
  <c r="Z13" i="1"/>
  <c r="Z56" i="1"/>
  <c r="H56" i="1"/>
  <c r="CB56" i="1"/>
  <c r="BJ56" i="1"/>
  <c r="AR56" i="1"/>
  <c r="Z42" i="1"/>
  <c r="AR35" i="1"/>
  <c r="AR42" i="1"/>
  <c r="BJ35" i="1"/>
  <c r="BJ42" i="1"/>
  <c r="H48" i="1"/>
  <c r="H35" i="1"/>
  <c r="Z23" i="1"/>
  <c r="AR23" i="1"/>
  <c r="CB35" i="1"/>
  <c r="CV9" i="1"/>
  <c r="AA10" i="1"/>
  <c r="CC10" i="1"/>
  <c r="AS12" i="1"/>
  <c r="BK12" i="1"/>
  <c r="BP12" i="1" s="1"/>
  <c r="I13" i="1"/>
  <c r="N13" i="1" s="1"/>
  <c r="BQ14" i="1"/>
  <c r="AR16" i="1"/>
  <c r="I25" i="1"/>
  <c r="N25" i="1" s="1"/>
  <c r="CA25" i="1"/>
  <c r="CC36" i="1"/>
  <c r="CH36" i="1" s="1"/>
  <c r="G38" i="1"/>
  <c r="CB42" i="1"/>
  <c r="CC56" i="1"/>
  <c r="AS56" i="1"/>
  <c r="BK56" i="1"/>
  <c r="AA56" i="1"/>
  <c r="I48" i="1"/>
  <c r="AS35" i="1"/>
  <c r="I56" i="1"/>
  <c r="AS42" i="1"/>
  <c r="BK35" i="1"/>
  <c r="BK42" i="1"/>
  <c r="AA23" i="1"/>
  <c r="AS23" i="1"/>
  <c r="CC35" i="1"/>
  <c r="AA15" i="1"/>
  <c r="BK23" i="1"/>
  <c r="J10" i="1"/>
  <c r="O10" i="1" s="1"/>
  <c r="AT10" i="1"/>
  <c r="AY10" i="1" s="1"/>
  <c r="BL10" i="1"/>
  <c r="BQ10" i="1" s="1"/>
  <c r="CL10" i="1"/>
  <c r="CN10" i="1" s="1"/>
  <c r="AB11" i="1"/>
  <c r="AG11" i="1" s="1"/>
  <c r="AA9" i="1"/>
  <c r="CX9" i="1"/>
  <c r="CM10" i="1"/>
  <c r="CE11" i="1"/>
  <c r="K12" i="1"/>
  <c r="AC12" i="1"/>
  <c r="AU12" i="1"/>
  <c r="BM12" i="1"/>
  <c r="CE12" i="1"/>
  <c r="K13" i="1"/>
  <c r="AC13" i="1"/>
  <c r="BM13" i="1"/>
  <c r="CE13" i="1"/>
  <c r="CF52" i="1"/>
  <c r="AV52" i="1"/>
  <c r="AD52" i="1"/>
  <c r="CF51" i="1"/>
  <c r="BN51" i="1"/>
  <c r="AV51" i="1"/>
  <c r="AD51" i="1"/>
  <c r="L51" i="1"/>
  <c r="CF50" i="1"/>
  <c r="BN50" i="1"/>
  <c r="AV50" i="1"/>
  <c r="AD50" i="1"/>
  <c r="L50" i="1"/>
  <c r="CF49" i="1"/>
  <c r="BN49" i="1"/>
  <c r="AV49" i="1"/>
  <c r="AD49" i="1"/>
  <c r="L49" i="1"/>
  <c r="CF48" i="1"/>
  <c r="BN48" i="1"/>
  <c r="AV48" i="1"/>
  <c r="AD48" i="1"/>
  <c r="CF60" i="1"/>
  <c r="BN60" i="1"/>
  <c r="CF59" i="1"/>
  <c r="BN59" i="1"/>
  <c r="L58" i="1"/>
  <c r="AD57" i="1"/>
  <c r="CF57" i="1"/>
  <c r="L57" i="1"/>
  <c r="BN57" i="1"/>
  <c r="AV47" i="1"/>
  <c r="AD47" i="1"/>
  <c r="CF46" i="1"/>
  <c r="L59" i="1"/>
  <c r="BN58" i="1"/>
  <c r="AD58" i="1"/>
  <c r="AV57" i="1"/>
  <c r="AV46" i="1"/>
  <c r="BN45" i="1"/>
  <c r="CF44" i="1"/>
  <c r="BN38" i="1"/>
  <c r="L38" i="1"/>
  <c r="BN37" i="1"/>
  <c r="AV37" i="1"/>
  <c r="AD37" i="1"/>
  <c r="L37" i="1"/>
  <c r="CF36" i="1"/>
  <c r="BN36" i="1"/>
  <c r="AV36" i="1"/>
  <c r="AD36" i="1"/>
  <c r="L36" i="1"/>
  <c r="BN46" i="1"/>
  <c r="CF45" i="1"/>
  <c r="L45" i="1"/>
  <c r="AD44" i="1"/>
  <c r="L44" i="1"/>
  <c r="CF43" i="1"/>
  <c r="BN43" i="1"/>
  <c r="AV43" i="1"/>
  <c r="AD43" i="1"/>
  <c r="L43" i="1"/>
  <c r="AD59" i="1"/>
  <c r="CF58" i="1"/>
  <c r="AV58" i="1"/>
  <c r="CF47" i="1"/>
  <c r="BN47" i="1"/>
  <c r="AV44" i="1"/>
  <c r="AD26" i="1"/>
  <c r="AD45" i="1"/>
  <c r="CF26" i="1"/>
  <c r="CF17" i="1"/>
  <c r="BN17" i="1"/>
  <c r="AV17" i="1"/>
  <c r="AD17" i="1"/>
  <c r="L17" i="1"/>
  <c r="L46" i="1"/>
  <c r="AV27" i="1"/>
  <c r="CF25" i="1"/>
  <c r="CF18" i="1"/>
  <c r="AV18" i="1"/>
  <c r="AD18" i="1"/>
  <c r="AD27" i="1"/>
  <c r="AV26" i="1"/>
  <c r="BN44" i="1"/>
  <c r="AV25" i="1"/>
  <c r="AD25" i="1"/>
  <c r="L25" i="1"/>
  <c r="CF24" i="1"/>
  <c r="BN24" i="1"/>
  <c r="AV24" i="1"/>
  <c r="AD24" i="1"/>
  <c r="L24" i="1"/>
  <c r="CD14" i="1"/>
  <c r="CL14" i="1"/>
  <c r="Z15" i="1"/>
  <c r="BI15" i="1"/>
  <c r="L16" i="1"/>
  <c r="AV16" i="1"/>
  <c r="G17" i="1"/>
  <c r="Y17" i="1"/>
  <c r="AQ17" i="1"/>
  <c r="BI17" i="1"/>
  <c r="CA17" i="1"/>
  <c r="Y18" i="1"/>
  <c r="AR18" i="1"/>
  <c r="CC18" i="1"/>
  <c r="J23" i="1"/>
  <c r="CC23" i="1"/>
  <c r="BK24" i="1"/>
  <c r="CD24" i="1"/>
  <c r="K25" i="1"/>
  <c r="CC25" i="1"/>
  <c r="AS26" i="1"/>
  <c r="AW26" i="1" s="1"/>
  <c r="J27" i="1"/>
  <c r="AS27" i="1"/>
  <c r="AX27" i="1" s="1"/>
  <c r="AA35" i="1"/>
  <c r="BI38" i="1"/>
  <c r="BJ43" i="1"/>
  <c r="BO43" i="1" s="1"/>
  <c r="J44" i="1"/>
  <c r="BM47" i="1"/>
  <c r="H10" i="1"/>
  <c r="Z11" i="1"/>
  <c r="CB11" i="1"/>
  <c r="AR12" i="1"/>
  <c r="CB12" i="1"/>
  <c r="CB13" i="1"/>
  <c r="G16" i="1"/>
  <c r="AQ36" i="1"/>
  <c r="AY45" i="1"/>
  <c r="I10" i="1"/>
  <c r="N10" i="1" s="1"/>
  <c r="AS10" i="1"/>
  <c r="AX10" i="1" s="1"/>
  <c r="BK11" i="1"/>
  <c r="BP11" i="1" s="1"/>
  <c r="CK11" i="1"/>
  <c r="CN11" i="1" s="1"/>
  <c r="AA12" i="1"/>
  <c r="BJ23" i="1"/>
  <c r="J36" i="1"/>
  <c r="BJ47" i="1"/>
  <c r="BO47" i="1" s="1"/>
  <c r="J11" i="1"/>
  <c r="O11" i="1" s="1"/>
  <c r="AU56" i="1"/>
  <c r="K48" i="1"/>
  <c r="K56" i="1"/>
  <c r="AC56" i="1"/>
  <c r="BM35" i="1"/>
  <c r="BM42" i="1"/>
  <c r="CE35" i="1"/>
  <c r="K35" i="1"/>
  <c r="CE42" i="1"/>
  <c r="K42" i="1"/>
  <c r="CE56" i="1"/>
  <c r="AU23" i="1"/>
  <c r="AU35" i="1"/>
  <c r="AU42" i="1"/>
  <c r="BM23" i="1"/>
  <c r="CE16" i="1"/>
  <c r="AC42" i="1"/>
  <c r="AC35" i="1"/>
  <c r="CE23" i="1"/>
  <c r="K23" i="1"/>
  <c r="H9" i="1"/>
  <c r="AB9" i="1"/>
  <c r="AV9" i="1"/>
  <c r="CB9" i="1"/>
  <c r="CY9" i="1"/>
  <c r="G14" i="1"/>
  <c r="CE14" i="1"/>
  <c r="AC15" i="1"/>
  <c r="BJ15" i="1"/>
  <c r="BR15" i="1" s="1"/>
  <c r="Y16" i="1"/>
  <c r="BI16" i="1"/>
  <c r="H17" i="1"/>
  <c r="Z17" i="1"/>
  <c r="AR17" i="1"/>
  <c r="BJ17" i="1"/>
  <c r="CB17" i="1"/>
  <c r="Z18" i="1"/>
  <c r="AS18" i="1"/>
  <c r="CM18" i="1"/>
  <c r="AB23" i="1"/>
  <c r="AS24" i="1"/>
  <c r="BL24" i="1"/>
  <c r="CE24" i="1"/>
  <c r="AT26" i="1"/>
  <c r="K27" i="1"/>
  <c r="Z36" i="1"/>
  <c r="BI36" i="1"/>
  <c r="I37" i="1"/>
  <c r="N37" i="1" s="1"/>
  <c r="BJ38" i="1"/>
  <c r="BO38" i="1" s="1"/>
  <c r="Y10" i="1"/>
  <c r="CA10" i="1"/>
  <c r="AQ11" i="1"/>
  <c r="G12" i="1"/>
  <c r="BI12" i="1"/>
  <c r="G15" i="1"/>
  <c r="AR10" i="1"/>
  <c r="CB10" i="1"/>
  <c r="BJ11" i="1"/>
  <c r="BJ12" i="1"/>
  <c r="H13" i="1"/>
  <c r="BJ13" i="1"/>
  <c r="CC60" i="1"/>
  <c r="CH60" i="1" s="1"/>
  <c r="BK60" i="1"/>
  <c r="BP60" i="1" s="1"/>
  <c r="CC59" i="1"/>
  <c r="BK59" i="1"/>
  <c r="BP59" i="1" s="1"/>
  <c r="AA59" i="1"/>
  <c r="AF59" i="1" s="1"/>
  <c r="I59" i="1"/>
  <c r="CC58" i="1"/>
  <c r="BK58" i="1"/>
  <c r="AS58" i="1"/>
  <c r="AX58" i="1" s="1"/>
  <c r="AA58" i="1"/>
  <c r="AF58" i="1" s="1"/>
  <c r="AS57" i="1"/>
  <c r="AX57" i="1" s="1"/>
  <c r="AS52" i="1"/>
  <c r="AX52" i="1" s="1"/>
  <c r="I58" i="1"/>
  <c r="N58" i="1" s="1"/>
  <c r="AA57" i="1"/>
  <c r="AA52" i="1"/>
  <c r="BK51" i="1"/>
  <c r="AA51" i="1"/>
  <c r="CC50" i="1"/>
  <c r="CH50" i="1" s="1"/>
  <c r="AS50" i="1"/>
  <c r="AX50" i="1" s="1"/>
  <c r="I50" i="1"/>
  <c r="N50" i="1" s="1"/>
  <c r="BK49" i="1"/>
  <c r="BP49" i="1" s="1"/>
  <c r="AA49" i="1"/>
  <c r="CC48" i="1"/>
  <c r="AS48" i="1"/>
  <c r="CC57" i="1"/>
  <c r="CH57" i="1" s="1"/>
  <c r="I57" i="1"/>
  <c r="I51" i="1"/>
  <c r="AS49" i="1"/>
  <c r="AX49" i="1" s="1"/>
  <c r="BK48" i="1"/>
  <c r="CC46" i="1"/>
  <c r="I46" i="1"/>
  <c r="N46" i="1" s="1"/>
  <c r="AA45" i="1"/>
  <c r="AS44" i="1"/>
  <c r="AS47" i="1"/>
  <c r="AX47" i="1" s="1"/>
  <c r="BK50" i="1"/>
  <c r="BP50" i="1" s="1"/>
  <c r="AA46" i="1"/>
  <c r="AF46" i="1" s="1"/>
  <c r="AS45" i="1"/>
  <c r="BK44" i="1"/>
  <c r="CC51" i="1"/>
  <c r="AA50" i="1"/>
  <c r="I49" i="1"/>
  <c r="N49" i="1" s="1"/>
  <c r="AA48" i="1"/>
  <c r="AF48" i="1" s="1"/>
  <c r="AA47" i="1"/>
  <c r="AF47" i="1" s="1"/>
  <c r="AS46" i="1"/>
  <c r="AX46" i="1" s="1"/>
  <c r="BK45" i="1"/>
  <c r="CC44" i="1"/>
  <c r="CG44" i="1" s="1"/>
  <c r="BK57" i="1"/>
  <c r="BP57" i="1" s="1"/>
  <c r="AA44" i="1"/>
  <c r="AF44" i="1" s="1"/>
  <c r="AA37" i="1"/>
  <c r="AF37" i="1" s="1"/>
  <c r="I27" i="1"/>
  <c r="N27" i="1" s="1"/>
  <c r="I26" i="1"/>
  <c r="N26" i="1" s="1"/>
  <c r="I45" i="1"/>
  <c r="N45" i="1" s="1"/>
  <c r="AS37" i="1"/>
  <c r="AX37" i="1" s="1"/>
  <c r="BK26" i="1"/>
  <c r="CC49" i="1"/>
  <c r="CH49" i="1" s="1"/>
  <c r="CC47" i="1"/>
  <c r="CC45" i="1"/>
  <c r="CH45" i="1" s="1"/>
  <c r="I43" i="1"/>
  <c r="N43" i="1" s="1"/>
  <c r="BK37" i="1"/>
  <c r="BP37" i="1" s="1"/>
  <c r="BK25" i="1"/>
  <c r="BP25" i="1" s="1"/>
  <c r="I15" i="1"/>
  <c r="N15" i="1" s="1"/>
  <c r="CC52" i="1"/>
  <c r="CH52" i="1" s="1"/>
  <c r="BK46" i="1"/>
  <c r="AA43" i="1"/>
  <c r="I38" i="1"/>
  <c r="AA26" i="1"/>
  <c r="AF26" i="1" s="1"/>
  <c r="BK16" i="1"/>
  <c r="BP16" i="1" s="1"/>
  <c r="AS16" i="1"/>
  <c r="AX16" i="1" s="1"/>
  <c r="AA16" i="1"/>
  <c r="AF16" i="1" s="1"/>
  <c r="I16" i="1"/>
  <c r="AS43" i="1"/>
  <c r="BK38" i="1"/>
  <c r="CC26" i="1"/>
  <c r="AR15" i="1"/>
  <c r="AA25" i="1"/>
  <c r="I36" i="1"/>
  <c r="N36" i="1" s="1"/>
  <c r="CB36" i="1"/>
  <c r="BK10" i="1"/>
  <c r="BP10" i="1" s="1"/>
  <c r="I11" i="1"/>
  <c r="AS11" i="1"/>
  <c r="I12" i="1"/>
  <c r="BK13" i="1"/>
  <c r="BP13" i="1" s="1"/>
  <c r="AS15" i="1"/>
  <c r="AX15" i="1" s="1"/>
  <c r="CA18" i="1"/>
  <c r="H23" i="1"/>
  <c r="AB25" i="1"/>
  <c r="Z9" i="1"/>
  <c r="CW9" i="1"/>
  <c r="AB10" i="1"/>
  <c r="AG10" i="1" s="1"/>
  <c r="CD10" i="1"/>
  <c r="AT11" i="1"/>
  <c r="AY11" i="1" s="1"/>
  <c r="CD56" i="1"/>
  <c r="AB56" i="1"/>
  <c r="BL56" i="1"/>
  <c r="J48" i="1"/>
  <c r="J56" i="1"/>
  <c r="AT42" i="1"/>
  <c r="BL35" i="1"/>
  <c r="BL42" i="1"/>
  <c r="CD35" i="1"/>
  <c r="J35" i="1"/>
  <c r="CD42" i="1"/>
  <c r="J42" i="1"/>
  <c r="AT23" i="1"/>
  <c r="AT56" i="1"/>
  <c r="AT35" i="1"/>
  <c r="AB15" i="1"/>
  <c r="BL23" i="1"/>
  <c r="CD16" i="1"/>
  <c r="AB42" i="1"/>
  <c r="AB35" i="1"/>
  <c r="BN56" i="1"/>
  <c r="CF56" i="1"/>
  <c r="AD56" i="1"/>
  <c r="BM56" i="1"/>
  <c r="L48" i="1"/>
  <c r="L56" i="1"/>
  <c r="BN42" i="1"/>
  <c r="CF35" i="1"/>
  <c r="L35" i="1"/>
  <c r="CF42" i="1"/>
  <c r="L42" i="1"/>
  <c r="AD35" i="1"/>
  <c r="AD42" i="1"/>
  <c r="AV35" i="1"/>
  <c r="AV56" i="1"/>
  <c r="AV42" i="1"/>
  <c r="BN23" i="1"/>
  <c r="CF16" i="1"/>
  <c r="CF23" i="1"/>
  <c r="L23" i="1"/>
  <c r="I9" i="1"/>
  <c r="AC9" i="1"/>
  <c r="CC9" i="1"/>
  <c r="CZ9" i="1"/>
  <c r="X35" i="1"/>
  <c r="X42" i="1"/>
  <c r="AP35" i="1"/>
  <c r="AP42" i="1"/>
  <c r="BH42" i="1"/>
  <c r="F42" i="1"/>
  <c r="BZ23" i="1"/>
  <c r="F23" i="1"/>
  <c r="F48" i="1"/>
  <c r="F35" i="1"/>
  <c r="X23" i="1"/>
  <c r="AP14" i="1"/>
  <c r="AP23" i="1"/>
  <c r="H14" i="1"/>
  <c r="M14" i="1" s="1"/>
  <c r="CF14" i="1"/>
  <c r="O15" i="1"/>
  <c r="AD15" i="1"/>
  <c r="BK15" i="1"/>
  <c r="Z16" i="1"/>
  <c r="BJ16" i="1"/>
  <c r="BO16" i="1" s="1"/>
  <c r="I17" i="1"/>
  <c r="N17" i="1" s="1"/>
  <c r="AA17" i="1"/>
  <c r="AF17" i="1" s="1"/>
  <c r="AS17" i="1"/>
  <c r="AX17" i="1" s="1"/>
  <c r="BK17" i="1"/>
  <c r="BP17" i="1" s="1"/>
  <c r="CC17" i="1"/>
  <c r="AA18" i="1"/>
  <c r="AC23" i="1"/>
  <c r="AA24" i="1"/>
  <c r="AF24" i="1" s="1"/>
  <c r="AT24" i="1"/>
  <c r="BM24" i="1"/>
  <c r="BN25" i="1"/>
  <c r="Y26" i="1"/>
  <c r="CA26" i="1"/>
  <c r="L27" i="1"/>
  <c r="BN35" i="1"/>
  <c r="AA36" i="1"/>
  <c r="AF36" i="1" s="1"/>
  <c r="BJ36" i="1"/>
  <c r="BO36" i="1" s="1"/>
  <c r="H42" i="1"/>
  <c r="CL18" i="1"/>
  <c r="CL17" i="1"/>
  <c r="CN17" i="1" s="1"/>
  <c r="BO46" i="1" l="1"/>
  <c r="CG49" i="1"/>
  <c r="M59" i="1"/>
  <c r="AE17" i="1"/>
  <c r="CG52" i="1"/>
  <c r="BO26" i="1"/>
  <c r="CG48" i="1"/>
  <c r="AE52" i="1"/>
  <c r="AJ52" i="1" s="1"/>
  <c r="AE50" i="1"/>
  <c r="BO57" i="1"/>
  <c r="AE59" i="1"/>
  <c r="BQ12" i="1"/>
  <c r="AE16" i="1"/>
  <c r="CG43" i="1"/>
  <c r="AF25" i="1"/>
  <c r="N44" i="1"/>
  <c r="AF11" i="1"/>
  <c r="BR16" i="1"/>
  <c r="AX36" i="1"/>
  <c r="CG45" i="1"/>
  <c r="AE37" i="1"/>
  <c r="BO44" i="1"/>
  <c r="CG50" i="1"/>
  <c r="M49" i="1"/>
  <c r="M57" i="1"/>
  <c r="BO58" i="1"/>
  <c r="N24" i="1"/>
  <c r="BP24" i="1"/>
  <c r="AE43" i="1"/>
  <c r="AE44" i="1"/>
  <c r="AW45" i="1"/>
  <c r="AW27" i="1"/>
  <c r="BB27" i="1" s="1"/>
  <c r="AE51" i="1"/>
  <c r="AE57" i="1"/>
  <c r="CG58" i="1"/>
  <c r="O43" i="1"/>
  <c r="P43" i="1"/>
  <c r="P57" i="1"/>
  <c r="O57" i="1"/>
  <c r="AW10" i="1"/>
  <c r="AZ10" i="1"/>
  <c r="M17" i="1"/>
  <c r="P46" i="1"/>
  <c r="O46" i="1"/>
  <c r="AY37" i="1"/>
  <c r="AZ37" i="1"/>
  <c r="AY43" i="1"/>
  <c r="AZ43" i="1"/>
  <c r="BQ48" i="1"/>
  <c r="BR48" i="1"/>
  <c r="N38" i="1"/>
  <c r="AX44" i="1"/>
  <c r="M10" i="1"/>
  <c r="P10" i="1"/>
  <c r="AZ16" i="1"/>
  <c r="AY16" i="1"/>
  <c r="AH17" i="1"/>
  <c r="AG17" i="1"/>
  <c r="AI17" i="1" s="1"/>
  <c r="AL17" i="1" s="1"/>
  <c r="AM17" i="1" s="1"/>
  <c r="P38" i="1"/>
  <c r="O38" i="1"/>
  <c r="AG52" i="1"/>
  <c r="AH52" i="1"/>
  <c r="AK17" i="1"/>
  <c r="AJ17" i="1"/>
  <c r="AW12" i="1"/>
  <c r="AZ12" i="1"/>
  <c r="AH45" i="1"/>
  <c r="AG45" i="1"/>
  <c r="AG48" i="1"/>
  <c r="AH48" i="1"/>
  <c r="CH59" i="1"/>
  <c r="BR44" i="1"/>
  <c r="BQ44" i="1"/>
  <c r="CJ57" i="1"/>
  <c r="CI57" i="1"/>
  <c r="AE25" i="1"/>
  <c r="AW49" i="1"/>
  <c r="AJ16" i="1"/>
  <c r="AI16" i="1"/>
  <c r="AK16" i="1"/>
  <c r="P17" i="1"/>
  <c r="O17" i="1"/>
  <c r="AH57" i="1"/>
  <c r="AG57" i="1"/>
  <c r="AW57" i="1"/>
  <c r="AF51" i="1"/>
  <c r="P59" i="1"/>
  <c r="O59" i="1"/>
  <c r="AJ59" i="1"/>
  <c r="AI59" i="1"/>
  <c r="AL59" i="1" s="1"/>
  <c r="AK59" i="1"/>
  <c r="AE12" i="1"/>
  <c r="AH12" i="1"/>
  <c r="AF43" i="1"/>
  <c r="CH47" i="1"/>
  <c r="AF50" i="1"/>
  <c r="AF45" i="1"/>
  <c r="AX48" i="1"/>
  <c r="BP51" i="1"/>
  <c r="BP58" i="1"/>
  <c r="BO13" i="1"/>
  <c r="BR13" i="1"/>
  <c r="AE18" i="1"/>
  <c r="BO15" i="1"/>
  <c r="AX26" i="1"/>
  <c r="BA26" i="1" s="1"/>
  <c r="AW18" i="1"/>
  <c r="O16" i="1"/>
  <c r="P16" i="1"/>
  <c r="BR24" i="1"/>
  <c r="BQ24" i="1"/>
  <c r="AH18" i="1"/>
  <c r="AG18" i="1"/>
  <c r="AZ17" i="1"/>
  <c r="AY17" i="1"/>
  <c r="CJ47" i="1"/>
  <c r="CI47" i="1"/>
  <c r="CI43" i="1"/>
  <c r="CJ43" i="1"/>
  <c r="AZ36" i="1"/>
  <c r="AY36" i="1"/>
  <c r="BR38" i="1"/>
  <c r="BQ38" i="1"/>
  <c r="CJ46" i="1"/>
  <c r="CI46" i="1"/>
  <c r="BR59" i="1"/>
  <c r="BQ59" i="1"/>
  <c r="O49" i="1"/>
  <c r="P49" i="1"/>
  <c r="BQ50" i="1"/>
  <c r="BR50" i="1"/>
  <c r="AY52" i="1"/>
  <c r="AZ52" i="1"/>
  <c r="AW16" i="1"/>
  <c r="AE13" i="1"/>
  <c r="AH13" i="1"/>
  <c r="M15" i="1"/>
  <c r="AW37" i="1"/>
  <c r="AE24" i="1"/>
  <c r="M37" i="1"/>
  <c r="AW44" i="1"/>
  <c r="AE49" i="1"/>
  <c r="CG47" i="1"/>
  <c r="BO50" i="1"/>
  <c r="CG57" i="1"/>
  <c r="BO59" i="1"/>
  <c r="P26" i="1"/>
  <c r="O26" i="1"/>
  <c r="CN14" i="1"/>
  <c r="AW11" i="1"/>
  <c r="AZ11" i="1"/>
  <c r="P14" i="1"/>
  <c r="CJ45" i="1"/>
  <c r="CI45" i="1"/>
  <c r="CK45" i="1" s="1"/>
  <c r="BU16" i="1"/>
  <c r="BT16" i="1"/>
  <c r="BS16" i="1"/>
  <c r="AG43" i="1"/>
  <c r="AJ43" i="1" s="1"/>
  <c r="AH43" i="1"/>
  <c r="BQ51" i="1"/>
  <c r="BR51" i="1"/>
  <c r="BA45" i="1"/>
  <c r="BT47" i="1"/>
  <c r="BU47" i="1"/>
  <c r="AH24" i="1"/>
  <c r="AG24" i="1"/>
  <c r="P36" i="1"/>
  <c r="O36" i="1"/>
  <c r="AG50" i="1"/>
  <c r="AH50" i="1"/>
  <c r="BU51" i="1"/>
  <c r="BS51" i="1"/>
  <c r="O27" i="1"/>
  <c r="P27" i="1"/>
  <c r="CH26" i="1"/>
  <c r="AZ24" i="1"/>
  <c r="AY24" i="1"/>
  <c r="AH36" i="1"/>
  <c r="AG36" i="1"/>
  <c r="AY50" i="1"/>
  <c r="AZ50" i="1"/>
  <c r="AX11" i="1"/>
  <c r="N11" i="1"/>
  <c r="CH48" i="1"/>
  <c r="CM48" i="1" s="1"/>
  <c r="CH58" i="1"/>
  <c r="CL58" i="1" s="1"/>
  <c r="M13" i="1"/>
  <c r="P13" i="1"/>
  <c r="AF12" i="1"/>
  <c r="CH25" i="1"/>
  <c r="CJ24" i="1"/>
  <c r="CI24" i="1"/>
  <c r="AY18" i="1"/>
  <c r="AZ18" i="1"/>
  <c r="BR17" i="1"/>
  <c r="BQ17" i="1"/>
  <c r="AZ58" i="1"/>
  <c r="AY58" i="1"/>
  <c r="O44" i="1"/>
  <c r="P44" i="1"/>
  <c r="BR36" i="1"/>
  <c r="BQ36" i="1"/>
  <c r="BU36" i="1" s="1"/>
  <c r="CI44" i="1"/>
  <c r="CJ44" i="1"/>
  <c r="AH47" i="1"/>
  <c r="AG47" i="1"/>
  <c r="CJ59" i="1"/>
  <c r="CI59" i="1"/>
  <c r="AG49" i="1"/>
  <c r="AH49" i="1"/>
  <c r="CI50" i="1"/>
  <c r="CM50" i="1" s="1"/>
  <c r="CJ50" i="1"/>
  <c r="CI52" i="1"/>
  <c r="CK52" i="1" s="1"/>
  <c r="CJ52" i="1"/>
  <c r="M12" i="1"/>
  <c r="P12" i="1"/>
  <c r="BO25" i="1"/>
  <c r="M45" i="1"/>
  <c r="AW24" i="1"/>
  <c r="M44" i="1"/>
  <c r="AE45" i="1"/>
  <c r="BO49" i="1"/>
  <c r="AW52" i="1"/>
  <c r="M51" i="1"/>
  <c r="M58" i="1"/>
  <c r="CG59" i="1"/>
  <c r="CG25" i="1"/>
  <c r="AW43" i="1"/>
  <c r="BO10" i="1"/>
  <c r="BR10" i="1"/>
  <c r="CG26" i="1"/>
  <c r="AZ27" i="1"/>
  <c r="AY27" i="1"/>
  <c r="AG37" i="1"/>
  <c r="AK37" i="1" s="1"/>
  <c r="AH37" i="1"/>
  <c r="AY51" i="1"/>
  <c r="BA51" i="1" s="1"/>
  <c r="AZ51" i="1"/>
  <c r="Q25" i="1"/>
  <c r="S25" i="1"/>
  <c r="BT58" i="1"/>
  <c r="N51" i="1"/>
  <c r="P24" i="1"/>
  <c r="O24" i="1"/>
  <c r="S24" i="1" s="1"/>
  <c r="BR46" i="1"/>
  <c r="BQ46" i="1"/>
  <c r="BT46" i="1" s="1"/>
  <c r="AY48" i="1"/>
  <c r="BB48" i="1" s="1"/>
  <c r="AZ48" i="1"/>
  <c r="AX12" i="1"/>
  <c r="BT14" i="1"/>
  <c r="BU14" i="1"/>
  <c r="BS14" i="1"/>
  <c r="N57" i="1"/>
  <c r="R57" i="1" s="1"/>
  <c r="AE11" i="1"/>
  <c r="AH11" i="1"/>
  <c r="AZ44" i="1"/>
  <c r="AY44" i="1"/>
  <c r="BR58" i="1"/>
  <c r="BQ58" i="1"/>
  <c r="BU58" i="1" s="1"/>
  <c r="AW46" i="1"/>
  <c r="CL49" i="1"/>
  <c r="BP15" i="1"/>
  <c r="AX18" i="1"/>
  <c r="BQ47" i="1"/>
  <c r="BS47" i="1" s="1"/>
  <c r="BR47" i="1"/>
  <c r="CI48" i="1"/>
  <c r="CJ48" i="1"/>
  <c r="AF10" i="1"/>
  <c r="AW47" i="1"/>
  <c r="BR26" i="1"/>
  <c r="BQ26" i="1"/>
  <c r="BP38" i="1"/>
  <c r="AX43" i="1"/>
  <c r="BP46" i="1"/>
  <c r="CH51" i="1"/>
  <c r="AF52" i="1"/>
  <c r="BR25" i="1"/>
  <c r="BQ25" i="1"/>
  <c r="N16" i="1"/>
  <c r="BP26" i="1"/>
  <c r="BU26" i="1" s="1"/>
  <c r="CH44" i="1"/>
  <c r="BP44" i="1"/>
  <c r="CH46" i="1"/>
  <c r="AF49" i="1"/>
  <c r="AF57" i="1"/>
  <c r="AJ57" i="1" s="1"/>
  <c r="N59" i="1"/>
  <c r="R59" i="1" s="1"/>
  <c r="BO12" i="1"/>
  <c r="BR12" i="1"/>
  <c r="BO17" i="1"/>
  <c r="P25" i="1"/>
  <c r="O25" i="1"/>
  <c r="R25" i="1" s="1"/>
  <c r="CJ58" i="1"/>
  <c r="CI58" i="1"/>
  <c r="CK58" i="1" s="1"/>
  <c r="AH44" i="1"/>
  <c r="AG44" i="1"/>
  <c r="AK44" i="1" s="1"/>
  <c r="CJ36" i="1"/>
  <c r="CI36" i="1"/>
  <c r="BR45" i="1"/>
  <c r="BQ45" i="1"/>
  <c r="AZ47" i="1"/>
  <c r="AY47" i="1"/>
  <c r="BR60" i="1"/>
  <c r="BQ60" i="1"/>
  <c r="AY49" i="1"/>
  <c r="AZ49" i="1"/>
  <c r="O51" i="1"/>
  <c r="P51" i="1"/>
  <c r="BR14" i="1"/>
  <c r="M11" i="1"/>
  <c r="P11" i="1"/>
  <c r="M26" i="1"/>
  <c r="BO24" i="1"/>
  <c r="BO45" i="1"/>
  <c r="M46" i="1"/>
  <c r="M50" i="1"/>
  <c r="AE48" i="1"/>
  <c r="BB51" i="1"/>
  <c r="AE58" i="1"/>
  <c r="BO60" i="1"/>
  <c r="AW36" i="1"/>
  <c r="AF13" i="1"/>
  <c r="AE10" i="1"/>
  <c r="AH10" i="1"/>
  <c r="AX24" i="1"/>
  <c r="AZ25" i="1"/>
  <c r="AY25" i="1"/>
  <c r="BB25" i="1" s="1"/>
  <c r="AZ57" i="1"/>
  <c r="AY57" i="1"/>
  <c r="CI49" i="1"/>
  <c r="CK49" i="1" s="1"/>
  <c r="CJ49" i="1"/>
  <c r="BU44" i="1"/>
  <c r="AH26" i="1"/>
  <c r="AG26" i="1"/>
  <c r="AH58" i="1"/>
  <c r="AG58" i="1"/>
  <c r="O50" i="1"/>
  <c r="P50" i="1"/>
  <c r="BA27" i="1"/>
  <c r="BC27" i="1"/>
  <c r="AZ15" i="1"/>
  <c r="AW15" i="1"/>
  <c r="AZ26" i="1"/>
  <c r="AY26" i="1"/>
  <c r="BR37" i="1"/>
  <c r="BQ37" i="1"/>
  <c r="BS37" i="1" s="1"/>
  <c r="CI51" i="1"/>
  <c r="CJ51" i="1"/>
  <c r="AE46" i="1"/>
  <c r="AH16" i="1"/>
  <c r="AF18" i="1"/>
  <c r="N12" i="1"/>
  <c r="AE36" i="1"/>
  <c r="AZ45" i="1"/>
  <c r="AH27" i="1"/>
  <c r="AG27" i="1"/>
  <c r="AK27" i="1" s="1"/>
  <c r="BQ43" i="1"/>
  <c r="BS43" i="1" s="1"/>
  <c r="BV43" i="1" s="1"/>
  <c r="BW43" i="1" s="1"/>
  <c r="BR43" i="1"/>
  <c r="P58" i="1"/>
  <c r="O58" i="1"/>
  <c r="CM52" i="1"/>
  <c r="M36" i="1"/>
  <c r="R14" i="1"/>
  <c r="Q14" i="1"/>
  <c r="T14" i="1" s="1"/>
  <c r="U14" i="1" s="1"/>
  <c r="S14" i="1"/>
  <c r="CG36" i="1"/>
  <c r="BP45" i="1"/>
  <c r="AX45" i="1"/>
  <c r="BP48" i="1"/>
  <c r="BO11" i="1"/>
  <c r="BR11" i="1"/>
  <c r="AW17" i="1"/>
  <c r="BU43" i="1"/>
  <c r="BT43" i="1"/>
  <c r="AH25" i="1"/>
  <c r="AG25" i="1"/>
  <c r="CJ25" i="1"/>
  <c r="CI25" i="1"/>
  <c r="CI26" i="1"/>
  <c r="CJ26" i="1"/>
  <c r="AH59" i="1"/>
  <c r="AG59" i="1"/>
  <c r="P45" i="1"/>
  <c r="O45" i="1"/>
  <c r="O37" i="1"/>
  <c r="P37" i="1"/>
  <c r="AY46" i="1"/>
  <c r="AZ46" i="1"/>
  <c r="BR57" i="1"/>
  <c r="BQ57" i="1"/>
  <c r="BS57" i="1" s="1"/>
  <c r="CJ60" i="1"/>
  <c r="CI60" i="1"/>
  <c r="BQ49" i="1"/>
  <c r="BR49" i="1"/>
  <c r="AG51" i="1"/>
  <c r="AH51" i="1"/>
  <c r="AE26" i="1"/>
  <c r="M43" i="1"/>
  <c r="M27" i="1"/>
  <c r="CK24" i="1"/>
  <c r="CM24" i="1"/>
  <c r="CL24" i="1"/>
  <c r="AE47" i="1"/>
  <c r="CG46" i="1"/>
  <c r="AW50" i="1"/>
  <c r="BO48" i="1"/>
  <c r="CG51" i="1"/>
  <c r="BB58" i="1"/>
  <c r="BA58" i="1"/>
  <c r="BD58" i="1" s="1"/>
  <c r="BC58" i="1"/>
  <c r="CG60" i="1"/>
  <c r="M16" i="1"/>
  <c r="BV37" i="1" l="1"/>
  <c r="BW37" i="1" s="1"/>
  <c r="AM59" i="1"/>
  <c r="R38" i="1"/>
  <c r="BC26" i="1"/>
  <c r="CN49" i="1"/>
  <c r="CO49" i="1" s="1"/>
  <c r="AK57" i="1"/>
  <c r="CL45" i="1"/>
  <c r="CN45" i="1" s="1"/>
  <c r="CO45" i="1" s="1"/>
  <c r="AJ50" i="1"/>
  <c r="BT44" i="1"/>
  <c r="BD27" i="1"/>
  <c r="BE27" i="1" s="1"/>
  <c r="BC48" i="1"/>
  <c r="AI57" i="1"/>
  <c r="AI52" i="1"/>
  <c r="AL52" i="1" s="1"/>
  <c r="AM52" i="1" s="1"/>
  <c r="CK48" i="1"/>
  <c r="CM45" i="1"/>
  <c r="BT51" i="1"/>
  <c r="R49" i="1"/>
  <c r="CN58" i="1"/>
  <c r="CO58" i="1" s="1"/>
  <c r="AK52" i="1"/>
  <c r="BU46" i="1"/>
  <c r="CM44" i="1"/>
  <c r="BU57" i="1"/>
  <c r="AK43" i="1"/>
  <c r="AJ51" i="1"/>
  <c r="AL16" i="1"/>
  <c r="AM16" i="1" s="1"/>
  <c r="BS36" i="1"/>
  <c r="BC45" i="1"/>
  <c r="BS46" i="1"/>
  <c r="BV46" i="1" s="1"/>
  <c r="BW46" i="1" s="1"/>
  <c r="BT37" i="1"/>
  <c r="BS38" i="1"/>
  <c r="BV47" i="1"/>
  <c r="BW47" i="1" s="1"/>
  <c r="BT57" i="1"/>
  <c r="S38" i="1"/>
  <c r="AI37" i="1"/>
  <c r="BV57" i="1"/>
  <c r="BW57" i="1" s="1"/>
  <c r="BU37" i="1"/>
  <c r="BS58" i="1"/>
  <c r="BV58" i="1" s="1"/>
  <c r="BW58" i="1" s="1"/>
  <c r="BD51" i="1"/>
  <c r="BE51" i="1" s="1"/>
  <c r="BV16" i="1"/>
  <c r="BW16" i="1" s="1"/>
  <c r="BC25" i="1"/>
  <c r="AJ37" i="1"/>
  <c r="AI13" i="1"/>
  <c r="AK13" i="1"/>
  <c r="AJ13" i="1"/>
  <c r="BU10" i="1"/>
  <c r="BT10" i="1"/>
  <c r="BS10" i="1"/>
  <c r="BV10" i="1" s="1"/>
  <c r="BW10" i="1" s="1"/>
  <c r="AI51" i="1"/>
  <c r="AL51" i="1" s="1"/>
  <c r="AM51" i="1" s="1"/>
  <c r="AK36" i="1"/>
  <c r="AJ36" i="1"/>
  <c r="AI36" i="1"/>
  <c r="AL36" i="1" s="1"/>
  <c r="AM36" i="1" s="1"/>
  <c r="AI10" i="1"/>
  <c r="AK10" i="1"/>
  <c r="AJ10" i="1"/>
  <c r="AK18" i="1"/>
  <c r="AJ18" i="1"/>
  <c r="AI18" i="1"/>
  <c r="AL18" i="1" s="1"/>
  <c r="AM18" i="1" s="1"/>
  <c r="BA48" i="1"/>
  <c r="BD48" i="1" s="1"/>
  <c r="BE48" i="1" s="1"/>
  <c r="Q13" i="1"/>
  <c r="S13" i="1"/>
  <c r="R13" i="1"/>
  <c r="CL47" i="1"/>
  <c r="CK47" i="1"/>
  <c r="CM47" i="1"/>
  <c r="AK51" i="1"/>
  <c r="AI43" i="1"/>
  <c r="AL43" i="1" s="1"/>
  <c r="AM43" i="1" s="1"/>
  <c r="R46" i="1"/>
  <c r="Q46" i="1"/>
  <c r="T46" i="1" s="1"/>
  <c r="U46" i="1" s="1"/>
  <c r="S46" i="1"/>
  <c r="S11" i="1"/>
  <c r="Q11" i="1"/>
  <c r="R11" i="1"/>
  <c r="AK50" i="1"/>
  <c r="T25" i="1"/>
  <c r="U25" i="1" s="1"/>
  <c r="CK59" i="1"/>
  <c r="CL59" i="1"/>
  <c r="CM59" i="1"/>
  <c r="S45" i="1"/>
  <c r="R45" i="1"/>
  <c r="Q45" i="1"/>
  <c r="T45" i="1" s="1"/>
  <c r="U45" i="1" s="1"/>
  <c r="BT26" i="1"/>
  <c r="BB45" i="1"/>
  <c r="BC11" i="1"/>
  <c r="BB11" i="1"/>
  <c r="BA11" i="1"/>
  <c r="AK49" i="1"/>
  <c r="AJ49" i="1"/>
  <c r="AI49" i="1"/>
  <c r="AL49" i="1" s="1"/>
  <c r="AM49" i="1" s="1"/>
  <c r="BB16" i="1"/>
  <c r="BA16" i="1"/>
  <c r="BD16" i="1" s="1"/>
  <c r="BE16" i="1" s="1"/>
  <c r="BC16" i="1"/>
  <c r="CM43" i="1"/>
  <c r="CL43" i="1"/>
  <c r="CK43" i="1"/>
  <c r="CN43" i="1" s="1"/>
  <c r="CO43" i="1" s="1"/>
  <c r="BU13" i="1"/>
  <c r="BS13" i="1"/>
  <c r="BT13" i="1"/>
  <c r="R24" i="1"/>
  <c r="BA25" i="1"/>
  <c r="BD25" i="1" s="1"/>
  <c r="BE25" i="1" s="1"/>
  <c r="CK50" i="1"/>
  <c r="CN50" i="1" s="1"/>
  <c r="CO50" i="1" s="1"/>
  <c r="CL48" i="1"/>
  <c r="CN48" i="1" s="1"/>
  <c r="CO48" i="1" s="1"/>
  <c r="AI44" i="1"/>
  <c r="BT36" i="1"/>
  <c r="Q15" i="1"/>
  <c r="R15" i="1"/>
  <c r="S15" i="1"/>
  <c r="AL57" i="1"/>
  <c r="AM57" i="1" s="1"/>
  <c r="BC43" i="1"/>
  <c r="BB43" i="1"/>
  <c r="BA43" i="1"/>
  <c r="BD43" i="1" s="1"/>
  <c r="BE43" i="1" s="1"/>
  <c r="BT50" i="1"/>
  <c r="BS50" i="1"/>
  <c r="BV50" i="1" s="1"/>
  <c r="BW50" i="1" s="1"/>
  <c r="BU50" i="1"/>
  <c r="BU38" i="1"/>
  <c r="CL25" i="1"/>
  <c r="CM25" i="1"/>
  <c r="CK25" i="1"/>
  <c r="BS26" i="1"/>
  <c r="BV26" i="1" s="1"/>
  <c r="BW26" i="1" s="1"/>
  <c r="S17" i="1"/>
  <c r="R17" i="1"/>
  <c r="Q17" i="1"/>
  <c r="BE58" i="1"/>
  <c r="BU11" i="1"/>
  <c r="BT11" i="1"/>
  <c r="BS11" i="1"/>
  <c r="Q49" i="1"/>
  <c r="T49" i="1" s="1"/>
  <c r="U49" i="1" s="1"/>
  <c r="CN24" i="1"/>
  <c r="CO24" i="1" s="1"/>
  <c r="CM58" i="1"/>
  <c r="S49" i="1"/>
  <c r="BS60" i="1"/>
  <c r="BU60" i="1"/>
  <c r="BT60" i="1"/>
  <c r="BU45" i="1"/>
  <c r="BT45" i="1"/>
  <c r="BS45" i="1"/>
  <c r="AI50" i="1"/>
  <c r="AL50" i="1" s="1"/>
  <c r="AM50" i="1" s="1"/>
  <c r="BV14" i="1"/>
  <c r="BW14" i="1" s="1"/>
  <c r="R58" i="1"/>
  <c r="S58" i="1"/>
  <c r="Q58" i="1"/>
  <c r="T58" i="1" s="1"/>
  <c r="U58" i="1" s="1"/>
  <c r="BU25" i="1"/>
  <c r="BT25" i="1"/>
  <c r="BS25" i="1"/>
  <c r="AI27" i="1"/>
  <c r="BB44" i="1"/>
  <c r="BA44" i="1"/>
  <c r="BD44" i="1" s="1"/>
  <c r="BE44" i="1" s="1"/>
  <c r="BC44" i="1"/>
  <c r="BB26" i="1"/>
  <c r="BD26" i="1" s="1"/>
  <c r="BE26" i="1" s="1"/>
  <c r="Q24" i="1"/>
  <c r="BB49" i="1"/>
  <c r="BA49" i="1"/>
  <c r="BC49" i="1"/>
  <c r="CL50" i="1"/>
  <c r="AJ44" i="1"/>
  <c r="BB10" i="1"/>
  <c r="BC10" i="1"/>
  <c r="BA10" i="1"/>
  <c r="R16" i="1"/>
  <c r="Q16" i="1"/>
  <c r="S16" i="1"/>
  <c r="BC46" i="1"/>
  <c r="BB46" i="1"/>
  <c r="BA46" i="1"/>
  <c r="BD46" i="1" s="1"/>
  <c r="BE46" i="1" s="1"/>
  <c r="BB57" i="1"/>
  <c r="BC57" i="1"/>
  <c r="BA57" i="1"/>
  <c r="BV36" i="1"/>
  <c r="BW36" i="1" s="1"/>
  <c r="BC36" i="1"/>
  <c r="BB36" i="1"/>
  <c r="BA36" i="1"/>
  <c r="BD36" i="1" s="1"/>
  <c r="BE36" i="1" s="1"/>
  <c r="CL51" i="1"/>
  <c r="CK51" i="1"/>
  <c r="CN51" i="1" s="1"/>
  <c r="CO51" i="1" s="1"/>
  <c r="CM51" i="1"/>
  <c r="S27" i="1"/>
  <c r="R27" i="1"/>
  <c r="Q27" i="1"/>
  <c r="T27" i="1" s="1"/>
  <c r="U27" i="1" s="1"/>
  <c r="S59" i="1"/>
  <c r="AJ58" i="1"/>
  <c r="AI58" i="1"/>
  <c r="AL58" i="1" s="1"/>
  <c r="AM58" i="1" s="1"/>
  <c r="AK58" i="1"/>
  <c r="BT24" i="1"/>
  <c r="BU24" i="1"/>
  <c r="BS24" i="1"/>
  <c r="R51" i="1"/>
  <c r="Q51" i="1"/>
  <c r="S51" i="1"/>
  <c r="AJ27" i="1"/>
  <c r="S37" i="1"/>
  <c r="R37" i="1"/>
  <c r="Q37" i="1"/>
  <c r="T37" i="1" s="1"/>
  <c r="U37" i="1" s="1"/>
  <c r="AK25" i="1"/>
  <c r="AJ25" i="1"/>
  <c r="AI25" i="1"/>
  <c r="Q57" i="1"/>
  <c r="T57" i="1" s="1"/>
  <c r="U57" i="1" s="1"/>
  <c r="CK44" i="1"/>
  <c r="AK46" i="1"/>
  <c r="AJ46" i="1"/>
  <c r="AI46" i="1"/>
  <c r="AL46" i="1" s="1"/>
  <c r="AM46" i="1" s="1"/>
  <c r="CL57" i="1"/>
  <c r="CK57" i="1"/>
  <c r="CN57" i="1" s="1"/>
  <c r="CO57" i="1" s="1"/>
  <c r="CM57" i="1"/>
  <c r="BU15" i="1"/>
  <c r="BT15" i="1"/>
  <c r="BS15" i="1"/>
  <c r="CM60" i="1"/>
  <c r="CL60" i="1"/>
  <c r="CK60" i="1"/>
  <c r="CL52" i="1"/>
  <c r="CN52" i="1" s="1"/>
  <c r="CO52" i="1" s="1"/>
  <c r="BS12" i="1"/>
  <c r="BU12" i="1"/>
  <c r="BT12" i="1"/>
  <c r="BD45" i="1"/>
  <c r="BE45" i="1" s="1"/>
  <c r="BT48" i="1"/>
  <c r="BU48" i="1"/>
  <c r="BS48" i="1"/>
  <c r="S36" i="1"/>
  <c r="R36" i="1"/>
  <c r="Q36" i="1"/>
  <c r="T36" i="1" s="1"/>
  <c r="U36" i="1" s="1"/>
  <c r="Q59" i="1"/>
  <c r="T59" i="1" s="1"/>
  <c r="U59" i="1" s="1"/>
  <c r="BS44" i="1"/>
  <c r="BV44" i="1" s="1"/>
  <c r="BW44" i="1" s="1"/>
  <c r="BC51" i="1"/>
  <c r="S26" i="1"/>
  <c r="R26" i="1"/>
  <c r="Q26" i="1"/>
  <c r="T26" i="1" s="1"/>
  <c r="U26" i="1" s="1"/>
  <c r="BC47" i="1"/>
  <c r="BB47" i="1"/>
  <c r="BA47" i="1"/>
  <c r="BD47" i="1" s="1"/>
  <c r="BE47" i="1" s="1"/>
  <c r="CM49" i="1"/>
  <c r="CM26" i="1"/>
  <c r="CL26" i="1"/>
  <c r="CK26" i="1"/>
  <c r="BB52" i="1"/>
  <c r="BC52" i="1"/>
  <c r="BA52" i="1"/>
  <c r="R12" i="1"/>
  <c r="S12" i="1"/>
  <c r="Q12" i="1"/>
  <c r="BV51" i="1"/>
  <c r="BW51" i="1" s="1"/>
  <c r="AK24" i="1"/>
  <c r="AJ24" i="1"/>
  <c r="AI24" i="1"/>
  <c r="BC18" i="1"/>
  <c r="BB18" i="1"/>
  <c r="BA18" i="1"/>
  <c r="BD18" i="1" s="1"/>
  <c r="BE18" i="1" s="1"/>
  <c r="Q38" i="1"/>
  <c r="T38" i="1" s="1"/>
  <c r="U38" i="1" s="1"/>
  <c r="BA12" i="1"/>
  <c r="BD12" i="1" s="1"/>
  <c r="BE12" i="1" s="1"/>
  <c r="BC12" i="1"/>
  <c r="BB12" i="1"/>
  <c r="R10" i="1"/>
  <c r="S10" i="1"/>
  <c r="Q10" i="1"/>
  <c r="T10" i="1" s="1"/>
  <c r="U10" i="1" s="1"/>
  <c r="S57" i="1"/>
  <c r="CL44" i="1"/>
  <c r="CM46" i="1"/>
  <c r="CL46" i="1"/>
  <c r="CK46" i="1"/>
  <c r="CN46" i="1" s="1"/>
  <c r="CO46" i="1" s="1"/>
  <c r="AJ45" i="1"/>
  <c r="AI45" i="1"/>
  <c r="AL45" i="1" s="1"/>
  <c r="AM45" i="1" s="1"/>
  <c r="AK45" i="1"/>
  <c r="BT38" i="1"/>
  <c r="AJ47" i="1"/>
  <c r="AK47" i="1"/>
  <c r="AI47" i="1"/>
  <c r="BC17" i="1"/>
  <c r="BB17" i="1"/>
  <c r="BA17" i="1"/>
  <c r="BD17" i="1" s="1"/>
  <c r="BE17" i="1" s="1"/>
  <c r="AJ48" i="1"/>
  <c r="AK48" i="1"/>
  <c r="AI48" i="1"/>
  <c r="S44" i="1"/>
  <c r="R44" i="1"/>
  <c r="Q44" i="1"/>
  <c r="T44" i="1" s="1"/>
  <c r="U44" i="1" s="1"/>
  <c r="BC15" i="1"/>
  <c r="BB15" i="1"/>
  <c r="BA15" i="1"/>
  <c r="BD15" i="1" s="1"/>
  <c r="BE15" i="1" s="1"/>
  <c r="S50" i="1"/>
  <c r="R50" i="1"/>
  <c r="Q50" i="1"/>
  <c r="T50" i="1" s="1"/>
  <c r="U50" i="1" s="1"/>
  <c r="BC24" i="1"/>
  <c r="BB24" i="1"/>
  <c r="BA24" i="1"/>
  <c r="S43" i="1"/>
  <c r="R43" i="1"/>
  <c r="Q43" i="1"/>
  <c r="T43" i="1" s="1"/>
  <c r="U43" i="1" s="1"/>
  <c r="BC50" i="1"/>
  <c r="BB50" i="1"/>
  <c r="BA50" i="1"/>
  <c r="AK26" i="1"/>
  <c r="AJ26" i="1"/>
  <c r="AI26" i="1"/>
  <c r="AL26" i="1" s="1"/>
  <c r="AM26" i="1" s="1"/>
  <c r="CM36" i="1"/>
  <c r="CL36" i="1"/>
  <c r="CK36" i="1"/>
  <c r="BU17" i="1"/>
  <c r="BT17" i="1"/>
  <c r="BS17" i="1"/>
  <c r="BV17" i="1" s="1"/>
  <c r="BW17" i="1" s="1"/>
  <c r="AJ11" i="1"/>
  <c r="AI11" i="1"/>
  <c r="AL11" i="1" s="1"/>
  <c r="AM11" i="1" s="1"/>
  <c r="AK11" i="1"/>
  <c r="BU49" i="1"/>
  <c r="BT49" i="1"/>
  <c r="BS49" i="1"/>
  <c r="BS59" i="1"/>
  <c r="BU59" i="1"/>
  <c r="BT59" i="1"/>
  <c r="BC37" i="1"/>
  <c r="BB37" i="1"/>
  <c r="BA37" i="1"/>
  <c r="AK12" i="1"/>
  <c r="AJ12" i="1"/>
  <c r="AI12" i="1"/>
  <c r="AL12" i="1" s="1"/>
  <c r="AM12" i="1" s="1"/>
  <c r="BV38" i="1" l="1"/>
  <c r="BW38" i="1" s="1"/>
  <c r="BV15" i="1"/>
  <c r="BW15" i="1" s="1"/>
  <c r="CN44" i="1"/>
  <c r="CO44" i="1" s="1"/>
  <c r="T13" i="1"/>
  <c r="U13" i="1" s="1"/>
  <c r="AL10" i="1"/>
  <c r="AM10" i="1" s="1"/>
  <c r="BD52" i="1"/>
  <c r="BE52" i="1" s="1"/>
  <c r="BD24" i="1"/>
  <c r="BE24" i="1" s="1"/>
  <c r="AL24" i="1"/>
  <c r="AM24" i="1" s="1"/>
  <c r="AL25" i="1"/>
  <c r="AM25" i="1" s="1"/>
  <c r="T51" i="1"/>
  <c r="U51" i="1" s="1"/>
  <c r="T17" i="1"/>
  <c r="U17" i="1" s="1"/>
  <c r="AL37" i="1"/>
  <c r="AM37" i="1" s="1"/>
  <c r="AL47" i="1"/>
  <c r="AM47" i="1" s="1"/>
  <c r="BV48" i="1"/>
  <c r="BW48" i="1" s="1"/>
  <c r="BV24" i="1"/>
  <c r="BW24" i="1" s="1"/>
  <c r="BV60" i="1"/>
  <c r="BW60" i="1" s="1"/>
  <c r="CN59" i="1"/>
  <c r="CO59" i="1" s="1"/>
  <c r="BV12" i="1"/>
  <c r="BW12" i="1" s="1"/>
  <c r="AL13" i="1"/>
  <c r="AM13" i="1" s="1"/>
  <c r="BV59" i="1"/>
  <c r="BW59" i="1" s="1"/>
  <c r="AL27" i="1"/>
  <c r="AM27" i="1" s="1"/>
  <c r="T15" i="1"/>
  <c r="U15" i="1" s="1"/>
  <c r="BV13" i="1"/>
  <c r="BW13" i="1" s="1"/>
  <c r="BV49" i="1"/>
  <c r="BW49" i="1" s="1"/>
  <c r="BD50" i="1"/>
  <c r="BE50" i="1" s="1"/>
  <c r="CN26" i="1"/>
  <c r="CO26" i="1" s="1"/>
  <c r="CN60" i="1"/>
  <c r="CO60" i="1" s="1"/>
  <c r="T16" i="1"/>
  <c r="U16" i="1" s="1"/>
  <c r="BD49" i="1"/>
  <c r="BE49" i="1" s="1"/>
  <c r="BV25" i="1"/>
  <c r="BW25" i="1" s="1"/>
  <c r="BV45" i="1"/>
  <c r="BW45" i="1" s="1"/>
  <c r="T11" i="1"/>
  <c r="U11" i="1" s="1"/>
  <c r="CN47" i="1"/>
  <c r="CO47" i="1" s="1"/>
  <c r="BD57" i="1"/>
  <c r="BE57" i="1" s="1"/>
  <c r="AL44" i="1"/>
  <c r="AM44" i="1" s="1"/>
  <c r="BD37" i="1"/>
  <c r="BE37" i="1" s="1"/>
  <c r="CN36" i="1"/>
  <c r="CO36" i="1" s="1"/>
  <c r="AL48" i="1"/>
  <c r="AM48" i="1" s="1"/>
  <c r="T12" i="1"/>
  <c r="U12" i="1" s="1"/>
  <c r="BD10" i="1"/>
  <c r="BE10" i="1" s="1"/>
  <c r="T24" i="1"/>
  <c r="U24" i="1" s="1"/>
  <c r="BV11" i="1"/>
  <c r="BW11" i="1" s="1"/>
  <c r="CN25" i="1"/>
  <c r="CO25" i="1" s="1"/>
  <c r="BD11" i="1"/>
  <c r="BE11" i="1" s="1"/>
</calcChain>
</file>

<file path=xl/sharedStrings.xml><?xml version="1.0" encoding="utf-8"?>
<sst xmlns="http://schemas.openxmlformats.org/spreadsheetml/2006/main" count="187" uniqueCount="72">
  <si>
    <t>Puja</t>
  </si>
  <si>
    <t>Baixa</t>
  </si>
  <si>
    <t>Mantè</t>
  </si>
  <si>
    <t>Resultat</t>
  </si>
  <si>
    <t>OBJECTIU</t>
  </si>
  <si>
    <t>INDICADOR</t>
  </si>
  <si>
    <t>TÍTOL1</t>
  </si>
  <si>
    <t>TÍTOL2</t>
  </si>
  <si>
    <t>ANY</t>
  </si>
  <si>
    <t>IDIOMA</t>
  </si>
  <si>
    <t>D1</t>
  </si>
  <si>
    <t>D2</t>
  </si>
  <si>
    <t>D3</t>
  </si>
  <si>
    <t>D4</t>
  </si>
  <si>
    <t>D5</t>
  </si>
  <si>
    <t>GRAN</t>
  </si>
  <si>
    <t>PETIT</t>
  </si>
  <si>
    <t>IGUAL</t>
  </si>
  <si>
    <t>MANTÈ</t>
  </si>
  <si>
    <t>PUJA</t>
  </si>
  <si>
    <t>BAIXA</t>
  </si>
  <si>
    <t>Català</t>
  </si>
  <si>
    <t>Quadre Resum d'Indicadors</t>
  </si>
  <si>
    <t>Anys de comparació</t>
  </si>
  <si>
    <t>IDIOMA DEL QUADRE</t>
  </si>
  <si>
    <t>ENCÀRREC POLÍTIC</t>
  </si>
  <si>
    <t>USUARI/CLIENT</t>
  </si>
  <si>
    <t>VALORS ORGANITZATIUS</t>
  </si>
  <si>
    <t>ECONOMIA</t>
  </si>
  <si>
    <t>ENTORN</t>
  </si>
  <si>
    <t>Com més gran, millor</t>
  </si>
  <si>
    <t>Com més petit, millor.</t>
  </si>
  <si>
    <t>La situació ni millora ni empitjora quan puja o baixa</t>
  </si>
  <si>
    <t>L'indicador es mantè estable (5%) els 4 anys</t>
  </si>
  <si>
    <t>L'indicador mantè tendència a l'alça els 4 anys</t>
  </si>
  <si>
    <t>L'indicador mantè tendència a la baixa els 4 anys</t>
  </si>
  <si>
    <t>Castellà</t>
  </si>
  <si>
    <t>Cuadro Resumen de Indicadores</t>
  </si>
  <si>
    <t>Años de comparación</t>
  </si>
  <si>
    <t>IDIOMA DEL CUADRO</t>
  </si>
  <si>
    <t>ENCARGO POLÍTICO</t>
  </si>
  <si>
    <t>USUARIO/CLIENTE</t>
  </si>
  <si>
    <t>VALORES ORGANIZATIVOS</t>
  </si>
  <si>
    <t>ECONOMÍA</t>
  </si>
  <si>
    <t>ENTORNO</t>
  </si>
  <si>
    <t>Cuanto más grande, mejor</t>
  </si>
  <si>
    <t>Cuanto más pequeño, mejor</t>
  </si>
  <si>
    <t>La situación ni mejora ni empeora cuando sube o baja</t>
  </si>
  <si>
    <t>El indicador se mantiene estable (5%) en los 4 años</t>
  </si>
  <si>
    <t>El indicador mantiene tendencia al alza los 4 años</t>
  </si>
  <si>
    <t>El indicador mantiene tendencia a la baja los 4 años</t>
  </si>
  <si>
    <t>Anglès</t>
  </si>
  <si>
    <t>Scoreboard</t>
  </si>
  <si>
    <t>Years of comparison</t>
  </si>
  <si>
    <t>LANGUAGE OF THE SCOREBOARD</t>
  </si>
  <si>
    <t>POLICY/STRETEGIC GOALS</t>
  </si>
  <si>
    <t>USER/CUSTOMER</t>
  </si>
  <si>
    <t>ORGANIZATIONAL VALUES</t>
  </si>
  <si>
    <t>FINANCIAL MANAGEMENT</t>
  </si>
  <si>
    <t>ENVIRONMENT</t>
  </si>
  <si>
    <t>The bigger, the better</t>
  </si>
  <si>
    <t>The smaller, the better</t>
  </si>
  <si>
    <t>The situation neither worsens nor improves when the it increases or decreases</t>
  </si>
  <si>
    <t>The indicator is stable (5%) in the 4 years</t>
  </si>
  <si>
    <t>The indicator keeps upward trend at 4 years</t>
  </si>
  <si>
    <t>The indicator has a downward trend of 4 years</t>
  </si>
  <si>
    <t>SELECCIONAT</t>
  </si>
  <si>
    <t>--</t>
  </si>
  <si>
    <t>è</t>
  </si>
  <si>
    <t xml:space="preserve"> </t>
  </si>
  <si>
    <t>é</t>
  </si>
  <si>
    <t>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</si>
</sst>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indexed="9"/>
      <name val="Aptos Narrow"/>
      <family val="2"/>
      <scheme val="minor"/>
    </font>
    <font>
      <b/>
      <sz val="16"/>
      <color theme="5" tint="-0.499984740745262"/>
      <name val="Aptos Narrow"/>
      <family val="2"/>
      <scheme val="minor"/>
    </font>
    <font>
      <b/>
      <sz val="20"/>
      <color theme="5" tint="-0.499984740745262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20"/>
      <color theme="0" tint="-0.499984740745262"/>
      <name val="Aptos Narrow"/>
      <family val="2"/>
      <scheme val="minor"/>
    </font>
    <font>
      <b/>
      <sz val="18"/>
      <color theme="5" tint="-0.499984740745262"/>
      <name val="Aptos Narrow"/>
      <family val="2"/>
      <scheme val="minor"/>
    </font>
    <font>
      <b/>
      <sz val="18"/>
      <color theme="0" tint="-0.499984740745262"/>
      <name val="Aptos Narrow"/>
      <family val="2"/>
      <scheme val="minor"/>
    </font>
    <font>
      <sz val="10"/>
      <color theme="5" tint="-0.499984740745262"/>
      <name val="Aptos Narrow"/>
      <family val="2"/>
      <scheme val="minor"/>
    </font>
    <font>
      <sz val="14"/>
      <color theme="5" tint="-0.499984740745262"/>
      <name val="Aptos Narrow"/>
      <family val="2"/>
      <scheme val="minor"/>
    </font>
    <font>
      <sz val="18"/>
      <color theme="0" tint="-0.249977111117893"/>
      <name val="Aptos Narrow"/>
      <family val="2"/>
      <scheme val="minor"/>
    </font>
    <font>
      <sz val="28"/>
      <color theme="1" tint="0.34998626667073579"/>
      <name val="Aptos Narrow"/>
      <family val="2"/>
      <scheme val="minor"/>
    </font>
    <font>
      <b/>
      <sz val="32"/>
      <color theme="1" tint="0.34998626667073579"/>
      <name val="Aptos Narrow"/>
      <family val="2"/>
      <scheme val="minor"/>
    </font>
    <font>
      <sz val="30"/>
      <color theme="1" tint="0.34998626667073579"/>
      <name val="Aptos Narrow"/>
      <family val="2"/>
      <scheme val="minor"/>
    </font>
    <font>
      <sz val="24"/>
      <color theme="5" tint="-0.499984740745262"/>
      <name val="Aptos Narrow"/>
      <family val="2"/>
      <scheme val="minor"/>
    </font>
    <font>
      <b/>
      <sz val="24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sz val="18"/>
      <name val="Aptos Narrow"/>
      <family val="2"/>
      <scheme val="minor"/>
    </font>
    <font>
      <sz val="18"/>
      <color theme="0" tint="-0.49998474074526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0" tint="-0.49998474074526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8"/>
      <color theme="0" tint="-0.34998626667073579"/>
      <name val="Aptos Narrow"/>
      <family val="2"/>
      <scheme val="minor"/>
    </font>
    <font>
      <sz val="14"/>
      <color rgb="FFC00000"/>
      <name val="Aptos Narrow"/>
      <family val="2"/>
      <scheme val="minor"/>
    </font>
    <font>
      <sz val="18"/>
      <name val="Wingdings"/>
      <charset val="2"/>
    </font>
    <font>
      <sz val="12"/>
      <color rgb="FF00B050"/>
      <name val="Aptos Narrow"/>
      <family val="2"/>
      <scheme val="minor"/>
    </font>
    <font>
      <b/>
      <sz val="24"/>
      <color indexed="9"/>
      <name val="Aptos Narrow"/>
      <family val="2"/>
      <scheme val="minor"/>
    </font>
    <font>
      <b/>
      <sz val="16"/>
      <name val="Aptos Narrow"/>
      <family val="2"/>
      <scheme val="minor"/>
    </font>
    <font>
      <sz val="18"/>
      <color theme="0" tint="-0.499984740745262"/>
      <name val="Wingdings"/>
      <charset val="2"/>
    </font>
    <font>
      <sz val="18"/>
      <color rgb="FF92D050"/>
      <name val="Wingdings"/>
      <charset val="2"/>
    </font>
    <font>
      <sz val="18"/>
      <color rgb="FFFF0000"/>
      <name val="Wingdings"/>
      <charset val="2"/>
    </font>
    <font>
      <sz val="18"/>
      <color rgb="FFC00000"/>
      <name val="Wingdings"/>
      <charset val="2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2"/>
      </right>
      <top/>
      <bottom style="medium">
        <color indexed="62"/>
      </bottom>
      <diagonal/>
    </border>
    <border>
      <left style="thin">
        <color indexed="62"/>
      </left>
      <right/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thin">
        <color indexed="62"/>
      </right>
      <top/>
      <bottom style="medium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/>
      <top/>
      <bottom/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medium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/>
    <xf numFmtId="0" fontId="4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10" fillId="2" borderId="0" xfId="1" applyFont="1" applyFill="1"/>
    <xf numFmtId="0" fontId="4" fillId="3" borderId="1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right" vertical="center"/>
    </xf>
    <xf numFmtId="1" fontId="12" fillId="3" borderId="2" xfId="1" applyNumberFormat="1" applyFont="1" applyFill="1" applyBorder="1" applyAlignment="1">
      <alignment vertical="center"/>
    </xf>
    <xf numFmtId="0" fontId="11" fillId="2" borderId="0" xfId="1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0" fillId="0" borderId="0" xfId="1" applyFont="1"/>
    <xf numFmtId="0" fontId="6" fillId="0" borderId="0" xfId="1" applyFont="1"/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textRotation="90" wrapText="1"/>
    </xf>
    <xf numFmtId="0" fontId="6" fillId="4" borderId="4" xfId="1" applyFont="1" applyFill="1" applyBorder="1"/>
    <xf numFmtId="0" fontId="5" fillId="4" borderId="5" xfId="1" applyFont="1" applyFill="1" applyBorder="1" applyAlignment="1">
      <alignment horizontal="center" vertical="center"/>
    </xf>
    <xf numFmtId="0" fontId="6" fillId="4" borderId="5" xfId="1" applyFont="1" applyFill="1" applyBorder="1"/>
    <xf numFmtId="0" fontId="18" fillId="4" borderId="5" xfId="1" applyFont="1" applyFill="1" applyBorder="1"/>
    <xf numFmtId="0" fontId="19" fillId="4" borderId="5" xfId="1" applyFont="1" applyFill="1" applyBorder="1" applyAlignment="1">
      <alignment horizontal="left"/>
    </xf>
    <xf numFmtId="0" fontId="20" fillId="4" borderId="5" xfId="1" applyFont="1" applyFill="1" applyBorder="1" applyAlignment="1">
      <alignment horizontal="left"/>
    </xf>
    <xf numFmtId="0" fontId="6" fillId="4" borderId="6" xfId="1" applyFont="1" applyFill="1" applyBorder="1"/>
    <xf numFmtId="0" fontId="6" fillId="0" borderId="0" xfId="1" applyFont="1" applyAlignment="1">
      <alignment horizontal="center" vertical="center" wrapText="1"/>
    </xf>
    <xf numFmtId="0" fontId="17" fillId="0" borderId="7" xfId="1" applyFont="1" applyBorder="1" applyAlignment="1">
      <alignment horizontal="center" vertical="center" textRotation="90" wrapText="1"/>
    </xf>
    <xf numFmtId="0" fontId="21" fillId="4" borderId="7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1" fillId="4" borderId="9" xfId="1" applyFont="1" applyFill="1" applyBorder="1" applyAlignment="1">
      <alignment horizontal="center" vertical="center" wrapText="1"/>
    </xf>
    <xf numFmtId="0" fontId="22" fillId="4" borderId="10" xfId="1" applyFont="1" applyFill="1" applyBorder="1" applyAlignment="1">
      <alignment horizontal="center" vertical="center" wrapText="1"/>
    </xf>
    <xf numFmtId="1" fontId="22" fillId="4" borderId="11" xfId="1" applyNumberFormat="1" applyFont="1" applyFill="1" applyBorder="1" applyAlignment="1">
      <alignment horizontal="center" vertical="center" wrapText="1"/>
    </xf>
    <xf numFmtId="0" fontId="22" fillId="4" borderId="11" xfId="1" applyFont="1" applyFill="1" applyBorder="1" applyAlignment="1">
      <alignment horizontal="center" vertical="center" wrapText="1"/>
    </xf>
    <xf numFmtId="0" fontId="23" fillId="5" borderId="0" xfId="1" applyFont="1" applyFill="1" applyAlignment="1">
      <alignment horizontal="center" vertical="center" wrapText="1"/>
    </xf>
    <xf numFmtId="0" fontId="24" fillId="5" borderId="0" xfId="1" applyFont="1" applyFill="1" applyAlignment="1">
      <alignment horizontal="center" textRotation="90" wrapText="1"/>
    </xf>
    <xf numFmtId="0" fontId="19" fillId="4" borderId="0" xfId="1" applyFont="1" applyFill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25" fillId="5" borderId="13" xfId="1" applyFont="1" applyFill="1" applyBorder="1" applyAlignment="1">
      <alignment horizontal="center" vertical="center" wrapText="1"/>
    </xf>
    <xf numFmtId="0" fontId="25" fillId="5" borderId="14" xfId="1" applyFont="1" applyFill="1" applyBorder="1" applyAlignment="1">
      <alignment horizontal="center" vertical="center" wrapText="1"/>
    </xf>
    <xf numFmtId="0" fontId="26" fillId="5" borderId="14" xfId="1" applyFont="1" applyFill="1" applyBorder="1" applyAlignment="1">
      <alignment horizontal="center" vertical="center" wrapText="1"/>
    </xf>
    <xf numFmtId="1" fontId="26" fillId="5" borderId="14" xfId="1" applyNumberFormat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textRotation="90" wrapText="1"/>
    </xf>
    <xf numFmtId="4" fontId="25" fillId="0" borderId="16" xfId="1" applyNumberFormat="1" applyFont="1" applyBorder="1" applyAlignment="1">
      <alignment horizontal="left" vertical="center" wrapText="1" indent="1"/>
    </xf>
    <xf numFmtId="164" fontId="25" fillId="0" borderId="17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164" fontId="25" fillId="6" borderId="19" xfId="0" applyNumberFormat="1" applyFont="1" applyFill="1" applyBorder="1" applyAlignment="1">
      <alignment horizontal="center" vertical="center" wrapText="1"/>
    </xf>
    <xf numFmtId="164" fontId="25" fillId="7" borderId="19" xfId="0" applyNumberFormat="1" applyFont="1" applyFill="1" applyBorder="1" applyAlignment="1">
      <alignment horizontal="center" vertical="center" wrapText="1"/>
    </xf>
    <xf numFmtId="9" fontId="23" fillId="5" borderId="0" xfId="1" applyNumberFormat="1" applyFont="1" applyFill="1" applyAlignment="1">
      <alignment horizontal="center" vertical="center" wrapText="1"/>
    </xf>
    <xf numFmtId="1" fontId="28" fillId="5" borderId="0" xfId="1" applyNumberFormat="1" applyFont="1" applyFill="1" applyAlignment="1">
      <alignment horizontal="center" vertical="center" wrapText="1"/>
    </xf>
    <xf numFmtId="0" fontId="29" fillId="8" borderId="0" xfId="1" applyFont="1" applyFill="1" applyAlignment="1">
      <alignment horizontal="left" vertical="center" wrapText="1"/>
    </xf>
    <xf numFmtId="0" fontId="6" fillId="4" borderId="0" xfId="1" applyFont="1" applyFill="1"/>
    <xf numFmtId="4" fontId="25" fillId="0" borderId="20" xfId="1" applyNumberFormat="1" applyFont="1" applyBorder="1" applyAlignment="1">
      <alignment horizontal="left" vertical="center" wrapText="1" indent="1"/>
    </xf>
    <xf numFmtId="0" fontId="25" fillId="0" borderId="21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22" xfId="1" applyFont="1" applyBorder="1" applyAlignment="1">
      <alignment vertical="center" wrapText="1"/>
    </xf>
    <xf numFmtId="4" fontId="25" fillId="0" borderId="23" xfId="1" applyNumberFormat="1" applyFont="1" applyBorder="1" applyAlignment="1">
      <alignment horizontal="left" vertical="center" wrapText="1" indent="1"/>
    </xf>
    <xf numFmtId="4" fontId="30" fillId="0" borderId="23" xfId="1" applyNumberFormat="1" applyFont="1" applyBorder="1" applyAlignment="1">
      <alignment horizontal="left" vertical="center" wrapText="1" indent="1"/>
    </xf>
    <xf numFmtId="0" fontId="25" fillId="9" borderId="24" xfId="1" applyFont="1" applyFill="1" applyBorder="1" applyAlignment="1">
      <alignment horizontal="right" vertical="center" wrapText="1"/>
    </xf>
    <xf numFmtId="0" fontId="25" fillId="9" borderId="25" xfId="1" applyFont="1" applyFill="1" applyBorder="1" applyAlignment="1">
      <alignment vertical="center" wrapText="1"/>
    </xf>
    <xf numFmtId="0" fontId="25" fillId="9" borderId="26" xfId="1" applyFont="1" applyFill="1" applyBorder="1" applyAlignment="1">
      <alignment vertical="center" wrapText="1"/>
    </xf>
    <xf numFmtId="0" fontId="6" fillId="4" borderId="27" xfId="1" applyFont="1" applyFill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textRotation="90" wrapText="1"/>
    </xf>
    <xf numFmtId="0" fontId="6" fillId="4" borderId="29" xfId="1" applyFont="1" applyFill="1" applyBorder="1"/>
    <xf numFmtId="0" fontId="5" fillId="4" borderId="30" xfId="1" applyFont="1" applyFill="1" applyBorder="1" applyAlignment="1">
      <alignment horizontal="center" vertical="center"/>
    </xf>
    <xf numFmtId="0" fontId="6" fillId="4" borderId="30" xfId="1" applyFont="1" applyFill="1" applyBorder="1" applyAlignment="1">
      <alignment horizontal="left" indent="1"/>
    </xf>
    <xf numFmtId="0" fontId="6" fillId="4" borderId="30" xfId="1" applyFont="1" applyFill="1" applyBorder="1"/>
    <xf numFmtId="0" fontId="18" fillId="4" borderId="30" xfId="1" applyFont="1" applyFill="1" applyBorder="1"/>
    <xf numFmtId="0" fontId="19" fillId="4" borderId="30" xfId="1" applyFont="1" applyFill="1" applyBorder="1" applyAlignment="1">
      <alignment horizontal="left"/>
    </xf>
    <xf numFmtId="0" fontId="20" fillId="4" borderId="30" xfId="1" applyFont="1" applyFill="1" applyBorder="1" applyAlignment="1">
      <alignment horizontal="left"/>
    </xf>
    <xf numFmtId="0" fontId="6" fillId="4" borderId="31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18" fillId="0" borderId="0" xfId="1" applyFont="1"/>
    <xf numFmtId="0" fontId="20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7" fillId="10" borderId="3" xfId="1" applyFont="1" applyFill="1" applyBorder="1" applyAlignment="1">
      <alignment horizontal="center" vertical="center" textRotation="90" wrapText="1"/>
    </xf>
    <xf numFmtId="0" fontId="6" fillId="10" borderId="4" xfId="1" applyFont="1" applyFill="1" applyBorder="1"/>
    <xf numFmtId="0" fontId="5" fillId="10" borderId="5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left" indent="1"/>
    </xf>
    <xf numFmtId="0" fontId="6" fillId="10" borderId="5" xfId="1" applyFont="1" applyFill="1" applyBorder="1"/>
    <xf numFmtId="0" fontId="18" fillId="10" borderId="5" xfId="1" applyFont="1" applyFill="1" applyBorder="1"/>
    <xf numFmtId="0" fontId="19" fillId="10" borderId="5" xfId="1" applyFont="1" applyFill="1" applyBorder="1" applyAlignment="1">
      <alignment horizontal="left"/>
    </xf>
    <xf numFmtId="0" fontId="20" fillId="10" borderId="5" xfId="1" applyFont="1" applyFill="1" applyBorder="1" applyAlignment="1">
      <alignment horizontal="left"/>
    </xf>
    <xf numFmtId="0" fontId="6" fillId="10" borderId="6" xfId="1" applyFont="1" applyFill="1" applyBorder="1"/>
    <xf numFmtId="0" fontId="17" fillId="10" borderId="7" xfId="1" applyFont="1" applyFill="1" applyBorder="1" applyAlignment="1">
      <alignment horizontal="center" vertical="center" textRotation="90" wrapText="1"/>
    </xf>
    <xf numFmtId="0" fontId="6" fillId="0" borderId="27" xfId="1" applyFont="1" applyBorder="1" applyAlignment="1">
      <alignment horizontal="center" vertical="center" wrapText="1"/>
    </xf>
    <xf numFmtId="0" fontId="21" fillId="10" borderId="7" xfId="1" applyFont="1" applyFill="1" applyBorder="1" applyAlignment="1">
      <alignment horizontal="center" vertical="center" wrapText="1"/>
    </xf>
    <xf numFmtId="0" fontId="5" fillId="11" borderId="0" xfId="1" applyFont="1" applyFill="1" applyAlignment="1">
      <alignment horizontal="center" vertical="center" wrapText="1"/>
    </xf>
    <xf numFmtId="0" fontId="21" fillId="11" borderId="8" xfId="1" applyFont="1" applyFill="1" applyBorder="1" applyAlignment="1">
      <alignment horizontal="center" vertical="center" wrapText="1"/>
    </xf>
    <xf numFmtId="0" fontId="21" fillId="11" borderId="9" xfId="1" applyFont="1" applyFill="1" applyBorder="1" applyAlignment="1">
      <alignment horizontal="center" vertical="center" wrapText="1"/>
    </xf>
    <xf numFmtId="0" fontId="22" fillId="11" borderId="10" xfId="1" applyFont="1" applyFill="1" applyBorder="1" applyAlignment="1">
      <alignment horizontal="center" vertical="center" wrapText="1"/>
    </xf>
    <xf numFmtId="1" fontId="22" fillId="11" borderId="11" xfId="1" applyNumberFormat="1" applyFont="1" applyFill="1" applyBorder="1" applyAlignment="1">
      <alignment horizontal="center" vertical="center" wrapText="1"/>
    </xf>
    <xf numFmtId="0" fontId="22" fillId="11" borderId="11" xfId="1" applyFont="1" applyFill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 wrapText="1"/>
    </xf>
    <xf numFmtId="0" fontId="21" fillId="10" borderId="12" xfId="1" applyFont="1" applyFill="1" applyBorder="1" applyAlignment="1">
      <alignment horizontal="center" vertical="center" wrapText="1"/>
    </xf>
    <xf numFmtId="0" fontId="6" fillId="10" borderId="0" xfId="1" applyFont="1" applyFill="1" applyAlignment="1">
      <alignment horizontal="left" indent="1"/>
    </xf>
    <xf numFmtId="0" fontId="19" fillId="10" borderId="0" xfId="1" applyFont="1" applyFill="1" applyAlignment="1">
      <alignment horizontal="left"/>
    </xf>
    <xf numFmtId="0" fontId="6" fillId="10" borderId="12" xfId="1" applyFont="1" applyFill="1" applyBorder="1" applyAlignment="1">
      <alignment horizontal="center" vertical="center" wrapText="1"/>
    </xf>
    <xf numFmtId="0" fontId="6" fillId="10" borderId="7" xfId="1" applyFont="1" applyFill="1" applyBorder="1" applyAlignment="1">
      <alignment horizontal="center" vertical="center" wrapText="1"/>
    </xf>
    <xf numFmtId="0" fontId="29" fillId="11" borderId="0" xfId="1" applyFont="1" applyFill="1" applyAlignment="1">
      <alignment horizontal="left" vertical="center" wrapText="1"/>
    </xf>
    <xf numFmtId="0" fontId="6" fillId="10" borderId="0" xfId="1" applyFont="1" applyFill="1"/>
    <xf numFmtId="0" fontId="5" fillId="10" borderId="0" xfId="1" applyFont="1" applyFill="1" applyAlignment="1">
      <alignment horizontal="center" vertical="center"/>
    </xf>
    <xf numFmtId="0" fontId="18" fillId="10" borderId="0" xfId="1" applyFont="1" applyFill="1"/>
    <xf numFmtId="0" fontId="6" fillId="10" borderId="27" xfId="1" applyFont="1" applyFill="1" applyBorder="1" applyAlignment="1">
      <alignment horizontal="center" vertical="center" wrapText="1"/>
    </xf>
    <xf numFmtId="0" fontId="17" fillId="10" borderId="28" xfId="1" applyFont="1" applyFill="1" applyBorder="1" applyAlignment="1">
      <alignment horizontal="center" vertical="center" textRotation="90" wrapText="1"/>
    </xf>
    <xf numFmtId="0" fontId="6" fillId="10" borderId="29" xfId="1" applyFont="1" applyFill="1" applyBorder="1"/>
    <xf numFmtId="0" fontId="5" fillId="10" borderId="30" xfId="1" applyFont="1" applyFill="1" applyBorder="1" applyAlignment="1">
      <alignment horizontal="center" vertical="center"/>
    </xf>
    <xf numFmtId="0" fontId="6" fillId="10" borderId="30" xfId="1" applyFont="1" applyFill="1" applyBorder="1" applyAlignment="1">
      <alignment horizontal="left" indent="1"/>
    </xf>
    <xf numFmtId="0" fontId="6" fillId="10" borderId="30" xfId="1" applyFont="1" applyFill="1" applyBorder="1"/>
    <xf numFmtId="0" fontId="18" fillId="10" borderId="30" xfId="1" applyFont="1" applyFill="1" applyBorder="1"/>
    <xf numFmtId="0" fontId="19" fillId="10" borderId="30" xfId="1" applyFont="1" applyFill="1" applyBorder="1" applyAlignment="1">
      <alignment horizontal="left"/>
    </xf>
    <xf numFmtId="0" fontId="20" fillId="10" borderId="30" xfId="1" applyFont="1" applyFill="1" applyBorder="1" applyAlignment="1">
      <alignment horizontal="left"/>
    </xf>
    <xf numFmtId="0" fontId="6" fillId="10" borderId="31" xfId="1" applyFont="1" applyFill="1" applyBorder="1" applyAlignment="1">
      <alignment horizontal="center" vertical="center" wrapText="1"/>
    </xf>
    <xf numFmtId="0" fontId="17" fillId="12" borderId="3" xfId="1" applyFont="1" applyFill="1" applyBorder="1" applyAlignment="1">
      <alignment horizontal="center" vertical="center" textRotation="90" wrapText="1"/>
    </xf>
    <xf numFmtId="0" fontId="6" fillId="12" borderId="4" xfId="1" applyFont="1" applyFill="1" applyBorder="1"/>
    <xf numFmtId="0" fontId="5" fillId="12" borderId="5" xfId="1" applyFont="1" applyFill="1" applyBorder="1" applyAlignment="1">
      <alignment horizontal="center" vertical="center"/>
    </xf>
    <xf numFmtId="0" fontId="6" fillId="12" borderId="5" xfId="1" applyFont="1" applyFill="1" applyBorder="1" applyAlignment="1">
      <alignment horizontal="left" indent="1"/>
    </xf>
    <xf numFmtId="0" fontId="6" fillId="12" borderId="5" xfId="1" applyFont="1" applyFill="1" applyBorder="1"/>
    <xf numFmtId="0" fontId="18" fillId="12" borderId="5" xfId="1" applyFont="1" applyFill="1" applyBorder="1"/>
    <xf numFmtId="0" fontId="19" fillId="12" borderId="5" xfId="1" applyFont="1" applyFill="1" applyBorder="1" applyAlignment="1">
      <alignment horizontal="left"/>
    </xf>
    <xf numFmtId="0" fontId="20" fillId="12" borderId="5" xfId="1" applyFont="1" applyFill="1" applyBorder="1" applyAlignment="1">
      <alignment horizontal="left"/>
    </xf>
    <xf numFmtId="0" fontId="6" fillId="12" borderId="6" xfId="1" applyFont="1" applyFill="1" applyBorder="1"/>
    <xf numFmtId="0" fontId="17" fillId="12" borderId="7" xfId="1" applyFont="1" applyFill="1" applyBorder="1" applyAlignment="1">
      <alignment horizontal="center" vertical="center" textRotation="90" wrapText="1"/>
    </xf>
    <xf numFmtId="0" fontId="21" fillId="12" borderId="7" xfId="1" applyFont="1" applyFill="1" applyBorder="1" applyAlignment="1">
      <alignment horizontal="center" vertical="center" wrapText="1"/>
    </xf>
    <xf numFmtId="0" fontId="5" fillId="13" borderId="0" xfId="1" applyFont="1" applyFill="1" applyAlignment="1">
      <alignment horizontal="center" vertical="center" wrapText="1"/>
    </xf>
    <xf numFmtId="0" fontId="21" fillId="13" borderId="8" xfId="1" applyFont="1" applyFill="1" applyBorder="1" applyAlignment="1">
      <alignment horizontal="center" vertical="center" wrapText="1"/>
    </xf>
    <xf numFmtId="0" fontId="21" fillId="13" borderId="9" xfId="1" applyFont="1" applyFill="1" applyBorder="1" applyAlignment="1">
      <alignment horizontal="center" vertical="center" wrapText="1"/>
    </xf>
    <xf numFmtId="0" fontId="22" fillId="13" borderId="10" xfId="1" applyFont="1" applyFill="1" applyBorder="1" applyAlignment="1">
      <alignment horizontal="center" vertical="center" wrapText="1"/>
    </xf>
    <xf numFmtId="1" fontId="22" fillId="13" borderId="11" xfId="1" applyNumberFormat="1" applyFont="1" applyFill="1" applyBorder="1" applyAlignment="1">
      <alignment horizontal="center" vertical="center" wrapText="1"/>
    </xf>
    <xf numFmtId="0" fontId="22" fillId="13" borderId="11" xfId="1" applyFont="1" applyFill="1" applyBorder="1" applyAlignment="1">
      <alignment horizontal="center" vertical="center" wrapText="1"/>
    </xf>
    <xf numFmtId="0" fontId="19" fillId="13" borderId="0" xfId="1" applyFont="1" applyFill="1" applyAlignment="1">
      <alignment horizontal="left" vertical="center" wrapText="1"/>
    </xf>
    <xf numFmtId="0" fontId="21" fillId="12" borderId="12" xfId="1" applyFont="1" applyFill="1" applyBorder="1" applyAlignment="1">
      <alignment horizontal="center" vertical="center" wrapText="1"/>
    </xf>
    <xf numFmtId="0" fontId="6" fillId="12" borderId="12" xfId="1" applyFont="1" applyFill="1" applyBorder="1" applyAlignment="1">
      <alignment horizontal="center" vertical="center" wrapText="1"/>
    </xf>
    <xf numFmtId="0" fontId="6" fillId="12" borderId="7" xfId="1" applyFont="1" applyFill="1" applyBorder="1" applyAlignment="1">
      <alignment horizontal="center" vertical="center" wrapText="1"/>
    </xf>
    <xf numFmtId="164" fontId="25" fillId="14" borderId="32" xfId="0" applyNumberFormat="1" applyFont="1" applyFill="1" applyBorder="1" applyAlignment="1">
      <alignment horizontal="center" vertical="center" wrapText="1"/>
    </xf>
    <xf numFmtId="164" fontId="25" fillId="15" borderId="32" xfId="0" applyNumberFormat="1" applyFont="1" applyFill="1" applyBorder="1" applyAlignment="1">
      <alignment horizontal="center" vertical="center" wrapText="1"/>
    </xf>
    <xf numFmtId="0" fontId="29" fillId="13" borderId="0" xfId="1" applyFont="1" applyFill="1" applyAlignment="1">
      <alignment horizontal="left" vertical="center" wrapText="1"/>
    </xf>
    <xf numFmtId="0" fontId="6" fillId="12" borderId="0" xfId="1" applyFont="1" applyFill="1" applyAlignment="1">
      <alignment horizontal="left" indent="1"/>
    </xf>
    <xf numFmtId="164" fontId="25" fillId="16" borderId="32" xfId="0" applyNumberFormat="1" applyFont="1" applyFill="1" applyBorder="1" applyAlignment="1">
      <alignment horizontal="center" vertical="center" wrapText="1"/>
    </xf>
    <xf numFmtId="0" fontId="6" fillId="12" borderId="0" xfId="1" applyFont="1" applyFill="1"/>
    <xf numFmtId="0" fontId="6" fillId="12" borderId="7" xfId="1" applyFont="1" applyFill="1" applyBorder="1"/>
    <xf numFmtId="0" fontId="5" fillId="12" borderId="0" xfId="1" applyFont="1" applyFill="1" applyAlignment="1">
      <alignment horizontal="center" vertical="center"/>
    </xf>
    <xf numFmtId="0" fontId="18" fillId="12" borderId="0" xfId="1" applyFont="1" applyFill="1"/>
    <xf numFmtId="0" fontId="19" fillId="12" borderId="0" xfId="1" applyFont="1" applyFill="1" applyAlignment="1">
      <alignment horizontal="left"/>
    </xf>
    <xf numFmtId="4" fontId="30" fillId="0" borderId="16" xfId="1" applyNumberFormat="1" applyFont="1" applyBorder="1" applyAlignment="1">
      <alignment horizontal="left" vertical="center" wrapText="1" indent="1"/>
    </xf>
    <xf numFmtId="0" fontId="17" fillId="12" borderId="28" xfId="1" applyFont="1" applyFill="1" applyBorder="1" applyAlignment="1">
      <alignment horizontal="center" vertical="center" textRotation="90" wrapText="1"/>
    </xf>
    <xf numFmtId="0" fontId="6" fillId="12" borderId="29" xfId="1" applyFont="1" applyFill="1" applyBorder="1"/>
    <xf numFmtId="0" fontId="5" fillId="12" borderId="30" xfId="1" applyFont="1" applyFill="1" applyBorder="1" applyAlignment="1">
      <alignment horizontal="center" vertical="center"/>
    </xf>
    <xf numFmtId="0" fontId="6" fillId="12" borderId="30" xfId="1" applyFont="1" applyFill="1" applyBorder="1" applyAlignment="1">
      <alignment horizontal="left" indent="1"/>
    </xf>
    <xf numFmtId="0" fontId="6" fillId="12" borderId="30" xfId="1" applyFont="1" applyFill="1" applyBorder="1"/>
    <xf numFmtId="0" fontId="18" fillId="12" borderId="30" xfId="1" applyFont="1" applyFill="1" applyBorder="1"/>
    <xf numFmtId="0" fontId="19" fillId="12" borderId="30" xfId="1" applyFont="1" applyFill="1" applyBorder="1" applyAlignment="1">
      <alignment horizontal="left"/>
    </xf>
    <xf numFmtId="0" fontId="20" fillId="12" borderId="30" xfId="1" applyFont="1" applyFill="1" applyBorder="1" applyAlignment="1">
      <alignment horizontal="left"/>
    </xf>
    <xf numFmtId="0" fontId="6" fillId="12" borderId="31" xfId="1" applyFont="1" applyFill="1" applyBorder="1" applyAlignment="1">
      <alignment horizontal="center" vertical="center" wrapText="1"/>
    </xf>
    <xf numFmtId="0" fontId="17" fillId="17" borderId="3" xfId="1" applyFont="1" applyFill="1" applyBorder="1" applyAlignment="1">
      <alignment horizontal="center" vertical="center" textRotation="90" wrapText="1"/>
    </xf>
    <xf numFmtId="0" fontId="6" fillId="17" borderId="4" xfId="1" applyFont="1" applyFill="1" applyBorder="1"/>
    <xf numFmtId="0" fontId="5" fillId="17" borderId="5" xfId="1" applyFont="1" applyFill="1" applyBorder="1" applyAlignment="1">
      <alignment horizontal="center" vertical="center"/>
    </xf>
    <xf numFmtId="0" fontId="6" fillId="17" borderId="5" xfId="1" applyFont="1" applyFill="1" applyBorder="1" applyAlignment="1">
      <alignment horizontal="left" indent="1"/>
    </xf>
    <xf numFmtId="0" fontId="6" fillId="17" borderId="5" xfId="1" applyFont="1" applyFill="1" applyBorder="1"/>
    <xf numFmtId="0" fontId="18" fillId="17" borderId="5" xfId="1" applyFont="1" applyFill="1" applyBorder="1"/>
    <xf numFmtId="0" fontId="19" fillId="17" borderId="5" xfId="1" applyFont="1" applyFill="1" applyBorder="1" applyAlignment="1">
      <alignment horizontal="left"/>
    </xf>
    <xf numFmtId="0" fontId="20" fillId="17" borderId="5" xfId="1" applyFont="1" applyFill="1" applyBorder="1" applyAlignment="1">
      <alignment horizontal="left"/>
    </xf>
    <xf numFmtId="0" fontId="6" fillId="17" borderId="6" xfId="1" applyFont="1" applyFill="1" applyBorder="1"/>
    <xf numFmtId="0" fontId="17" fillId="17" borderId="7" xfId="1" applyFont="1" applyFill="1" applyBorder="1" applyAlignment="1">
      <alignment horizontal="center" vertical="center" textRotation="90" wrapText="1"/>
    </xf>
    <xf numFmtId="0" fontId="21" fillId="17" borderId="7" xfId="1" applyFont="1" applyFill="1" applyBorder="1" applyAlignment="1">
      <alignment horizontal="center" vertical="center" wrapText="1"/>
    </xf>
    <xf numFmtId="0" fontId="5" fillId="18" borderId="0" xfId="1" applyFont="1" applyFill="1" applyAlignment="1">
      <alignment horizontal="center" vertical="center" wrapText="1"/>
    </xf>
    <xf numFmtId="0" fontId="21" fillId="18" borderId="8" xfId="1" applyFont="1" applyFill="1" applyBorder="1" applyAlignment="1">
      <alignment horizontal="center" vertical="center" wrapText="1"/>
    </xf>
    <xf numFmtId="0" fontId="21" fillId="18" borderId="9" xfId="1" applyFont="1" applyFill="1" applyBorder="1" applyAlignment="1">
      <alignment horizontal="center" vertical="center" wrapText="1"/>
    </xf>
    <xf numFmtId="0" fontId="22" fillId="18" borderId="10" xfId="1" applyFont="1" applyFill="1" applyBorder="1" applyAlignment="1">
      <alignment horizontal="center" vertical="center" wrapText="1"/>
    </xf>
    <xf numFmtId="1" fontId="22" fillId="18" borderId="11" xfId="1" applyNumberFormat="1" applyFont="1" applyFill="1" applyBorder="1" applyAlignment="1">
      <alignment horizontal="center" vertical="center" wrapText="1"/>
    </xf>
    <xf numFmtId="0" fontId="22" fillId="18" borderId="11" xfId="1" applyFont="1" applyFill="1" applyBorder="1" applyAlignment="1">
      <alignment horizontal="center" vertical="center" wrapText="1"/>
    </xf>
    <xf numFmtId="0" fontId="19" fillId="18" borderId="0" xfId="1" applyFont="1" applyFill="1" applyAlignment="1">
      <alignment horizontal="left" vertical="center" wrapText="1"/>
    </xf>
    <xf numFmtId="0" fontId="21" fillId="17" borderId="12" xfId="1" applyFont="1" applyFill="1" applyBorder="1" applyAlignment="1">
      <alignment horizontal="center" vertical="center" wrapText="1"/>
    </xf>
    <xf numFmtId="0" fontId="6" fillId="17" borderId="12" xfId="1" applyFont="1" applyFill="1" applyBorder="1" applyAlignment="1">
      <alignment horizontal="center" vertical="center" wrapText="1"/>
    </xf>
    <xf numFmtId="0" fontId="6" fillId="17" borderId="7" xfId="1" applyFont="1" applyFill="1" applyBorder="1" applyAlignment="1">
      <alignment horizontal="center" vertical="center" wrapText="1"/>
    </xf>
    <xf numFmtId="0" fontId="29" fillId="18" borderId="0" xfId="1" applyFont="1" applyFill="1" applyAlignment="1">
      <alignment horizontal="left" vertical="center" wrapText="1"/>
    </xf>
    <xf numFmtId="0" fontId="6" fillId="17" borderId="0" xfId="1" applyFont="1" applyFill="1" applyAlignment="1">
      <alignment horizontal="left" indent="1"/>
    </xf>
    <xf numFmtId="0" fontId="6" fillId="17" borderId="0" xfId="1" applyFont="1" applyFill="1"/>
    <xf numFmtId="0" fontId="6" fillId="19" borderId="0" xfId="1" applyFont="1" applyFill="1" applyAlignment="1">
      <alignment horizontal="center" vertical="center" wrapText="1"/>
    </xf>
    <xf numFmtId="0" fontId="6" fillId="17" borderId="27" xfId="1" applyFont="1" applyFill="1" applyBorder="1" applyAlignment="1">
      <alignment horizontal="center" vertical="center" wrapText="1"/>
    </xf>
    <xf numFmtId="0" fontId="5" fillId="17" borderId="0" xfId="1" applyFont="1" applyFill="1" applyAlignment="1">
      <alignment horizontal="center" vertical="center"/>
    </xf>
    <xf numFmtId="0" fontId="18" fillId="17" borderId="0" xfId="1" applyFont="1" applyFill="1"/>
    <xf numFmtId="0" fontId="19" fillId="17" borderId="0" xfId="1" applyFont="1" applyFill="1" applyAlignment="1">
      <alignment horizontal="left"/>
    </xf>
    <xf numFmtId="0" fontId="17" fillId="17" borderId="28" xfId="1" applyFont="1" applyFill="1" applyBorder="1" applyAlignment="1">
      <alignment horizontal="center" vertical="center" textRotation="90" wrapText="1"/>
    </xf>
    <xf numFmtId="0" fontId="6" fillId="17" borderId="29" xfId="1" applyFont="1" applyFill="1" applyBorder="1"/>
    <xf numFmtId="0" fontId="5" fillId="17" borderId="30" xfId="1" applyFont="1" applyFill="1" applyBorder="1" applyAlignment="1">
      <alignment horizontal="center" vertical="center"/>
    </xf>
    <xf numFmtId="0" fontId="6" fillId="17" borderId="30" xfId="1" applyFont="1" applyFill="1" applyBorder="1" applyAlignment="1">
      <alignment horizontal="left" indent="1"/>
    </xf>
    <xf numFmtId="0" fontId="6" fillId="17" borderId="30" xfId="1" applyFont="1" applyFill="1" applyBorder="1"/>
    <xf numFmtId="0" fontId="18" fillId="17" borderId="30" xfId="1" applyFont="1" applyFill="1" applyBorder="1"/>
    <xf numFmtId="0" fontId="19" fillId="17" borderId="30" xfId="1" applyFont="1" applyFill="1" applyBorder="1" applyAlignment="1">
      <alignment horizontal="left"/>
    </xf>
    <xf numFmtId="0" fontId="20" fillId="17" borderId="30" xfId="1" applyFont="1" applyFill="1" applyBorder="1" applyAlignment="1">
      <alignment horizontal="left"/>
    </xf>
    <xf numFmtId="0" fontId="18" fillId="17" borderId="30" xfId="1" applyFont="1" applyFill="1" applyBorder="1" applyAlignment="1">
      <alignment horizontal="left" indent="1"/>
    </xf>
    <xf numFmtId="0" fontId="19" fillId="17" borderId="30" xfId="1" applyFont="1" applyFill="1" applyBorder="1" applyAlignment="1">
      <alignment horizontal="left" indent="1"/>
    </xf>
    <xf numFmtId="0" fontId="6" fillId="17" borderId="31" xfId="1" applyFont="1" applyFill="1" applyBorder="1" applyAlignment="1">
      <alignment horizontal="center" vertical="center" wrapText="1"/>
    </xf>
    <xf numFmtId="0" fontId="17" fillId="0" borderId="0" xfId="1" applyFont="1"/>
    <xf numFmtId="0" fontId="6" fillId="0" borderId="0" xfId="1" applyFont="1" applyAlignment="1">
      <alignment horizontal="left" indent="1"/>
    </xf>
    <xf numFmtId="0" fontId="31" fillId="20" borderId="3" xfId="1" quotePrefix="1" applyFont="1" applyFill="1" applyBorder="1"/>
    <xf numFmtId="0" fontId="6" fillId="20" borderId="4" xfId="1" applyFont="1" applyFill="1" applyBorder="1"/>
    <xf numFmtId="0" fontId="5" fillId="20" borderId="5" xfId="1" applyFont="1" applyFill="1" applyBorder="1" applyAlignment="1">
      <alignment horizontal="center" vertical="center"/>
    </xf>
    <xf numFmtId="0" fontId="6" fillId="20" borderId="5" xfId="1" applyFont="1" applyFill="1" applyBorder="1" applyAlignment="1">
      <alignment horizontal="left" indent="1"/>
    </xf>
    <xf numFmtId="0" fontId="6" fillId="20" borderId="5" xfId="1" applyFont="1" applyFill="1" applyBorder="1"/>
    <xf numFmtId="0" fontId="18" fillId="20" borderId="5" xfId="1" applyFont="1" applyFill="1" applyBorder="1"/>
    <xf numFmtId="0" fontId="19" fillId="20" borderId="5" xfId="1" applyFont="1" applyFill="1" applyBorder="1" applyAlignment="1">
      <alignment horizontal="left"/>
    </xf>
    <xf numFmtId="0" fontId="20" fillId="20" borderId="5" xfId="1" applyFont="1" applyFill="1" applyBorder="1" applyAlignment="1">
      <alignment horizontal="left"/>
    </xf>
    <xf numFmtId="0" fontId="6" fillId="20" borderId="6" xfId="1" applyFont="1" applyFill="1" applyBorder="1"/>
    <xf numFmtId="0" fontId="17" fillId="20" borderId="7" xfId="1" applyFont="1" applyFill="1" applyBorder="1" applyAlignment="1">
      <alignment horizontal="center" vertical="center" textRotation="90" wrapText="1"/>
    </xf>
    <xf numFmtId="0" fontId="6" fillId="20" borderId="27" xfId="1" applyFont="1" applyFill="1" applyBorder="1"/>
    <xf numFmtId="0" fontId="5" fillId="21" borderId="0" xfId="1" applyFont="1" applyFill="1" applyAlignment="1">
      <alignment horizontal="center" vertical="center" wrapText="1"/>
    </xf>
    <xf numFmtId="0" fontId="21" fillId="21" borderId="30" xfId="1" applyFont="1" applyFill="1" applyBorder="1" applyAlignment="1">
      <alignment horizontal="center" vertical="center" wrapText="1"/>
    </xf>
    <xf numFmtId="0" fontId="22" fillId="21" borderId="20" xfId="1" applyFont="1" applyFill="1" applyBorder="1" applyAlignment="1">
      <alignment horizontal="center" vertical="center" wrapText="1"/>
    </xf>
    <xf numFmtId="0" fontId="22" fillId="21" borderId="10" xfId="1" applyFont="1" applyFill="1" applyBorder="1" applyAlignment="1">
      <alignment horizontal="center" vertical="center" wrapText="1"/>
    </xf>
    <xf numFmtId="1" fontId="22" fillId="21" borderId="11" xfId="1" applyNumberFormat="1" applyFont="1" applyFill="1" applyBorder="1" applyAlignment="1">
      <alignment horizontal="center" vertical="center" wrapText="1"/>
    </xf>
    <xf numFmtId="0" fontId="22" fillId="21" borderId="11" xfId="1" applyFont="1" applyFill="1" applyBorder="1" applyAlignment="1">
      <alignment horizontal="center" vertical="center" wrapText="1"/>
    </xf>
    <xf numFmtId="0" fontId="19" fillId="21" borderId="0" xfId="1" applyFont="1" applyFill="1" applyAlignment="1">
      <alignment horizontal="left" vertical="center" wrapText="1"/>
    </xf>
    <xf numFmtId="0" fontId="6" fillId="20" borderId="0" xfId="1" applyFont="1" applyFill="1"/>
    <xf numFmtId="0" fontId="6" fillId="20" borderId="12" xfId="1" applyFont="1" applyFill="1" applyBorder="1"/>
    <xf numFmtId="0" fontId="6" fillId="20" borderId="7" xfId="1" applyFont="1" applyFill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shrinkToFit="1"/>
    </xf>
    <xf numFmtId="164" fontId="25" fillId="6" borderId="18" xfId="0" applyNumberFormat="1" applyFont="1" applyFill="1" applyBorder="1" applyAlignment="1">
      <alignment horizontal="center" vertical="center" shrinkToFit="1"/>
    </xf>
    <xf numFmtId="164" fontId="25" fillId="14" borderId="32" xfId="0" applyNumberFormat="1" applyFont="1" applyFill="1" applyBorder="1" applyAlignment="1">
      <alignment horizontal="center" vertical="center" shrinkToFit="1"/>
    </xf>
    <xf numFmtId="164" fontId="25" fillId="15" borderId="32" xfId="0" applyNumberFormat="1" applyFont="1" applyFill="1" applyBorder="1" applyAlignment="1">
      <alignment horizontal="center" vertical="center" shrinkToFit="1"/>
    </xf>
    <xf numFmtId="0" fontId="29" fillId="21" borderId="0" xfId="1" applyFont="1" applyFill="1" applyAlignment="1">
      <alignment horizontal="left" vertical="center" wrapText="1"/>
    </xf>
    <xf numFmtId="164" fontId="25" fillId="6" borderId="19" xfId="0" applyNumberFormat="1" applyFont="1" applyFill="1" applyBorder="1" applyAlignment="1">
      <alignment horizontal="center" vertical="center" shrinkToFit="1"/>
    </xf>
    <xf numFmtId="164" fontId="25" fillId="7" borderId="19" xfId="0" applyNumberFormat="1" applyFont="1" applyFill="1" applyBorder="1" applyAlignment="1">
      <alignment horizontal="center" vertical="center" shrinkToFit="1"/>
    </xf>
    <xf numFmtId="0" fontId="21" fillId="21" borderId="0" xfId="1" applyFont="1" applyFill="1" applyAlignment="1">
      <alignment horizontal="center" vertical="center" wrapText="1"/>
    </xf>
    <xf numFmtId="0" fontId="6" fillId="20" borderId="27" xfId="1" applyFont="1" applyFill="1" applyBorder="1" applyAlignment="1">
      <alignment horizontal="center" vertical="center" wrapText="1"/>
    </xf>
    <xf numFmtId="0" fontId="21" fillId="21" borderId="0" xfId="1" applyFont="1" applyFill="1" applyAlignment="1">
      <alignment horizontal="center" vertical="center" wrapText="1"/>
    </xf>
    <xf numFmtId="0" fontId="17" fillId="20" borderId="28" xfId="1" applyFont="1" applyFill="1" applyBorder="1" applyAlignment="1">
      <alignment horizontal="center" vertical="center" textRotation="90" wrapText="1"/>
    </xf>
    <xf numFmtId="0" fontId="6" fillId="20" borderId="29" xfId="1" applyFont="1" applyFill="1" applyBorder="1"/>
    <xf numFmtId="0" fontId="5" fillId="20" borderId="30" xfId="1" applyFont="1" applyFill="1" applyBorder="1" applyAlignment="1">
      <alignment horizontal="center" vertical="center"/>
    </xf>
    <xf numFmtId="0" fontId="6" fillId="20" borderId="30" xfId="1" applyFont="1" applyFill="1" applyBorder="1"/>
    <xf numFmtId="0" fontId="18" fillId="20" borderId="30" xfId="1" applyFont="1" applyFill="1" applyBorder="1"/>
    <xf numFmtId="0" fontId="19" fillId="20" borderId="30" xfId="1" applyFont="1" applyFill="1" applyBorder="1" applyAlignment="1">
      <alignment horizontal="left"/>
    </xf>
    <xf numFmtId="0" fontId="20" fillId="20" borderId="30" xfId="1" applyFont="1" applyFill="1" applyBorder="1" applyAlignment="1">
      <alignment horizontal="left"/>
    </xf>
    <xf numFmtId="0" fontId="6" fillId="20" borderId="31" xfId="1" applyFont="1" applyFill="1" applyBorder="1"/>
    <xf numFmtId="0" fontId="32" fillId="0" borderId="0" xfId="1" applyFont="1"/>
    <xf numFmtId="0" fontId="0" fillId="22" borderId="33" xfId="0" applyFill="1" applyBorder="1" applyAlignment="1">
      <alignment vertical="center"/>
    </xf>
    <xf numFmtId="0" fontId="6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33" fillId="0" borderId="33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0" fillId="23" borderId="33" xfId="0" applyFill="1" applyBorder="1" applyAlignment="1">
      <alignment vertical="center"/>
    </xf>
    <xf numFmtId="0" fontId="34" fillId="0" borderId="33" xfId="1" applyFont="1" applyBorder="1" applyAlignment="1">
      <alignment horizontal="left" vertical="center"/>
    </xf>
    <xf numFmtId="0" fontId="0" fillId="24" borderId="33" xfId="0" applyFill="1" applyBorder="1" applyAlignment="1">
      <alignment vertical="center"/>
    </xf>
    <xf numFmtId="0" fontId="35" fillId="0" borderId="33" xfId="1" applyFont="1" applyBorder="1" applyAlignment="1">
      <alignment horizontal="left" vertical="center"/>
    </xf>
    <xf numFmtId="0" fontId="36" fillId="0" borderId="0" xfId="1" applyFont="1" applyAlignment="1">
      <alignment horizontal="left"/>
    </xf>
    <xf numFmtId="2" fontId="6" fillId="0" borderId="0" xfId="1" applyNumberFormat="1" applyFont="1"/>
  </cellXfs>
  <cellStyles count="2">
    <cellStyle name="Normal" xfId="0" builtinId="0"/>
    <cellStyle name="Normal 2" xfId="1" xr:uid="{AFF997D4-947F-45FE-8E01-1108FC8D06C2}"/>
  </cellStyles>
  <dxfs count="90"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2136775</xdr:colOff>
      <xdr:row>3</xdr:row>
      <xdr:rowOff>266698</xdr:rowOff>
    </xdr:from>
    <xdr:to>
      <xdr:col>82</xdr:col>
      <xdr:colOff>462606</xdr:colOff>
      <xdr:row>5</xdr:row>
      <xdr:rowOff>160336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8DBC98A-CF82-46E1-90C3-C6175319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993318" y="908955"/>
          <a:ext cx="2952259" cy="80803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</xdr:row>
      <xdr:rowOff>342899</xdr:rowOff>
    </xdr:from>
    <xdr:to>
      <xdr:col>6</xdr:col>
      <xdr:colOff>1194600</xdr:colOff>
      <xdr:row>5</xdr:row>
      <xdr:rowOff>43672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48F670B1-3ACD-4FAB-A281-72970CC1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329" y="985156"/>
          <a:ext cx="1836857" cy="6151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</xdr:row>
          <xdr:rowOff>0</xdr:rowOff>
        </xdr:from>
        <xdr:to>
          <xdr:col>47</xdr:col>
          <xdr:colOff>185057</xdr:colOff>
          <xdr:row>2</xdr:row>
          <xdr:rowOff>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0F342A3-564E-44A3-B3B9-B03E7F433F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lverdednr\Documents\QRI_ServeisCulturals_2024_06_11_def_posttaller.xlsx" TargetMode="External"/><Relationship Id="rId1" Type="http://schemas.openxmlformats.org/officeDocument/2006/relationships/externalLinkPath" Target="QRI_ServeisCulturals_2024_06_11_def_posttall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Administrator\My%20Documents\VERTEX42\TEMPLATE%20-%20Yearly%20Calendar\yearly_calend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0C9B0F6\yearly_calend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My%20Documents\VERTEX42\TEMPLATE%20-%20Yearly%20Calendar\yearly_calend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dades$\Documents%20and%20Settings\Administrator\My%20Documents\VERTEX42\TEMPLATE%20-%20Yearly%20Calendar\yearly_calend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\cci%20espais%20escenics\Documents%20and%20Settings\Administrator\My%20Documents\VERTEX42\TEMPLATE%20-%20Yearly%20Calendar\yearly_calend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\CCI%20Escoles%20de%20M&#250;sica%2009\Documents%20and%20Settings\Administrator\My%20Documents\VERTEX42\TEMPLATE%20-%20Yearly%20Calendar\yearly_calend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ADORS (desviació)"/>
      <sheetName val="VARIABLES (desviació)"/>
      <sheetName val="VARIABLES (criteris)"/>
      <sheetName val="Validació VARIABLES (desviació)"/>
      <sheetName val="Validació VARIABLES (criteris)"/>
      <sheetName val="Validació INDICADORS"/>
      <sheetName val="Informe de VALIDACIÓ (complet)"/>
      <sheetName val="Informe de VALIDACIÓ"/>
      <sheetName val="Quadre Resum Indicadors"/>
      <sheetName val="QRI per grups"/>
      <sheetName val="Llista Indicadors"/>
      <sheetName val="Llista Variables"/>
      <sheetName val="Llista Municipis"/>
      <sheetName val="QRI Mapa"/>
      <sheetName val="QRI Mapa (ENCERTA)"/>
      <sheetName val="Indicadors Mapa"/>
      <sheetName val="Indicadors TOP"/>
      <sheetName val="INFOGRAFIA"/>
      <sheetName val="RECONEIX"/>
      <sheetName val="QV_IND_2023"/>
      <sheetName val="QV_IND_2022"/>
      <sheetName val="Mitjanes"/>
      <sheetName val="QV_VAR_2023"/>
      <sheetName val="QV_VAR_2022"/>
      <sheetName val="BDD IND"/>
      <sheetName val="BDD VAR"/>
      <sheetName val="Ful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CCI Serveis culturals</v>
          </cell>
          <cell r="M3" t="str">
            <v>Servicios culturales</v>
          </cell>
          <cell r="P3" t="str">
            <v>Cultural services</v>
          </cell>
        </row>
        <row r="5">
          <cell r="G5">
            <v>2019</v>
          </cell>
          <cell r="H5">
            <v>2020</v>
          </cell>
          <cell r="I5">
            <v>2021</v>
          </cell>
          <cell r="J5">
            <v>2022</v>
          </cell>
          <cell r="K5">
            <v>2023</v>
          </cell>
        </row>
        <row r="6">
          <cell r="B6">
            <v>1</v>
          </cell>
          <cell r="C6">
            <v>86256</v>
          </cell>
          <cell r="D6" t="str">
            <v>ENCÀRREC POLÍTIC</v>
          </cell>
          <cell r="E6" t="str">
            <v>Nombre total d'equipaments culturals del municipi per cada 10.000 habitants</v>
          </cell>
          <cell r="F6" t="str">
            <v>Disposar d'una estructura de serveis culturals adequada</v>
          </cell>
          <cell r="G6">
            <v>1.4247406208816089</v>
          </cell>
          <cell r="H6">
            <v>1.3922209236547141</v>
          </cell>
          <cell r="I6">
            <v>1.444255954145109</v>
          </cell>
          <cell r="J6">
            <v>1.5685150126282319</v>
          </cell>
          <cell r="K6">
            <v>1.5663355538280741</v>
          </cell>
          <cell r="M6" t="str">
            <v>ENCARGO POLÍTICO</v>
          </cell>
          <cell r="N6" t="str">
            <v>Número total de equipamientos culturales del municipio por cada 10.000 habitantes</v>
          </cell>
          <cell r="O6" t="str">
            <v>Disponer de una estructura de servicios culturales adecuada</v>
          </cell>
          <cell r="P6" t="str">
            <v>POLICY/STRETEGIC GOALS</v>
          </cell>
          <cell r="T6" t="str">
            <v>V86051</v>
          </cell>
          <cell r="U6" t="str">
            <v>V86076</v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>
            <v>86256</v>
          </cell>
          <cell r="AF6" t="str">
            <v>GEN</v>
          </cell>
          <cell r="AH6" t="str">
            <v>Nombre total d'equipaments culturals del municipi per cada 10.000 habitants</v>
          </cell>
        </row>
        <row r="7">
          <cell r="B7">
            <v>2</v>
          </cell>
          <cell r="C7">
            <v>90842</v>
          </cell>
          <cell r="D7" t="str">
            <v>ENCÀRREC POLÍTIC</v>
          </cell>
          <cell r="E7" t="str">
            <v>Superfície de les Biblioteques públiques per cada 1.000 habitants</v>
          </cell>
          <cell r="F7" t="str">
            <v>Disposar d'una estructura de serveis culturals adequada</v>
          </cell>
          <cell r="G7">
            <v>43.871269031170733</v>
          </cell>
          <cell r="H7">
            <v>43.989987750971927</v>
          </cell>
          <cell r="I7">
            <v>43.207245554561347</v>
          </cell>
          <cell r="J7">
            <v>47.996846516763057</v>
          </cell>
          <cell r="K7">
            <v>46.856932695230618</v>
          </cell>
          <cell r="M7" t="str">
            <v>ENCARGO POLÍTICO</v>
          </cell>
          <cell r="N7" t="str">
            <v>Superficie de las Bibliotecas públicas por cada 1.000 habitantes</v>
          </cell>
          <cell r="O7" t="str">
            <v>Disponer de una estructura de servicios culturales adecuada</v>
          </cell>
          <cell r="P7" t="str">
            <v>POLICY/STRETEGIC GOALS</v>
          </cell>
          <cell r="T7" t="str">
            <v>V86083</v>
          </cell>
          <cell r="U7" t="str">
            <v>V86076</v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>
            <v>90842</v>
          </cell>
          <cell r="AF7" t="str">
            <v>BIB</v>
          </cell>
          <cell r="AH7" t="str">
            <v>Superfície de les Biblioteques públiques per cada 1.000 habitants</v>
          </cell>
          <cell r="AI7" t="str">
            <v>GEN</v>
          </cell>
          <cell r="AJ7" t="str">
            <v>General</v>
          </cell>
        </row>
        <row r="8">
          <cell r="B8">
            <v>3</v>
          </cell>
          <cell r="C8">
            <v>90847</v>
          </cell>
          <cell r="D8" t="str">
            <v>ENCÀRREC POLÍTIC</v>
          </cell>
          <cell r="E8" t="str">
            <v>Superfície dels CCP per cada 1.000 habitants</v>
          </cell>
          <cell r="F8" t="str">
            <v>Disposar d'una estructura de serveis culturals adequada</v>
          </cell>
          <cell r="G8">
            <v>43.373926163031399</v>
          </cell>
          <cell r="H8">
            <v>47.736344775585827</v>
          </cell>
          <cell r="I8">
            <v>50.082797605489972</v>
          </cell>
          <cell r="J8">
            <v>52.743429542874217</v>
          </cell>
          <cell r="K8">
            <v>51.687976770973627</v>
          </cell>
          <cell r="M8" t="str">
            <v>ENCARGO POLÍTICO</v>
          </cell>
          <cell r="N8" t="str">
            <v>Superficie de los CCP por cada 1.000 habitantes</v>
          </cell>
          <cell r="O8" t="str">
            <v>Disponer de una estructura de servicios culturales adecuada</v>
          </cell>
          <cell r="P8" t="str">
            <v>POLICY/STRETEGIC GOALS</v>
          </cell>
          <cell r="T8" t="str">
            <v>V86169</v>
          </cell>
          <cell r="U8" t="str">
            <v>V86076</v>
          </cell>
          <cell r="AE8">
            <v>90847</v>
          </cell>
          <cell r="AF8" t="str">
            <v>CCP</v>
          </cell>
          <cell r="AH8" t="str">
            <v>Superfície dels CCP per cada 1.000 habitants</v>
          </cell>
          <cell r="AI8" t="str">
            <v>BIB</v>
          </cell>
          <cell r="AJ8" t="str">
            <v>Biblioteques</v>
          </cell>
        </row>
        <row r="9">
          <cell r="B9">
            <v>4</v>
          </cell>
          <cell r="C9">
            <v>90852</v>
          </cell>
          <cell r="D9" t="str">
            <v>ENCÀRREC POLÍTIC</v>
          </cell>
          <cell r="E9" t="str">
            <v>Superfície dels Museus (incloses seus i extensions) per cada 1.000 habitants</v>
          </cell>
          <cell r="F9" t="str">
            <v>Disposar d'una estructura de serveis culturals adequada</v>
          </cell>
          <cell r="G9">
            <v>137.2034911971308</v>
          </cell>
          <cell r="H9">
            <v>124.6531587825402</v>
          </cell>
          <cell r="I9">
            <v>132.67836262231651</v>
          </cell>
          <cell r="J9">
            <v>137.44407947444321</v>
          </cell>
          <cell r="K9">
            <v>132.3795826246602</v>
          </cell>
          <cell r="M9" t="str">
            <v>ENCARGO POLÍTICO</v>
          </cell>
          <cell r="N9" t="str">
            <v>Superficie de los Museos (incluidas sedes y extensiones) por cada 1.000 habitantes</v>
          </cell>
          <cell r="O9" t="str">
            <v>Disponer de una estructura de servicios culturales adecuada</v>
          </cell>
          <cell r="P9" t="str">
            <v>POLICY/STRETEGIC GOALS</v>
          </cell>
          <cell r="T9" t="str">
            <v>V87867</v>
          </cell>
          <cell r="U9" t="str">
            <v>V86076</v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>
            <v>90852</v>
          </cell>
          <cell r="AF9" t="str">
            <v>MUS</v>
          </cell>
          <cell r="AH9" t="str">
            <v>Superfície dels Museus (incloses seus i extensions) per cada 1.000 habitants</v>
          </cell>
          <cell r="AI9" t="str">
            <v>CCP</v>
          </cell>
          <cell r="AJ9" t="str">
            <v>CCP</v>
          </cell>
        </row>
        <row r="10">
          <cell r="B10">
            <v>5</v>
          </cell>
          <cell r="C10">
            <v>90857</v>
          </cell>
          <cell r="D10" t="str">
            <v>ENCÀRREC POLÍTIC</v>
          </cell>
          <cell r="E10" t="str">
            <v>Metres lineals de capacitat del l'Arxiu municipal per cada 1.000 habitants</v>
          </cell>
          <cell r="F10" t="str">
            <v>Disposar d'una estructura de serveis culturals adequada</v>
          </cell>
          <cell r="G10">
            <v>37.697000432960571</v>
          </cell>
          <cell r="H10">
            <v>36.211814234450003</v>
          </cell>
          <cell r="I10">
            <v>40.05189771114231</v>
          </cell>
          <cell r="J10">
            <v>43.801517628992237</v>
          </cell>
          <cell r="K10">
            <v>39.10160053204131</v>
          </cell>
          <cell r="M10" t="str">
            <v>ENCARGO POLÍTICO</v>
          </cell>
          <cell r="N10" t="str">
            <v>Metros lineales de capacidad del Archivo municipal por cada 1.000 habitantes</v>
          </cell>
          <cell r="O10" t="str">
            <v>Disponer de una estructura de servicios culturales adecuada</v>
          </cell>
          <cell r="P10" t="str">
            <v>POLICY/STRETEGIC GOALS</v>
          </cell>
          <cell r="T10" t="str">
            <v>V86154</v>
          </cell>
          <cell r="U10" t="str">
            <v>V86076</v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>
            <v>90857</v>
          </cell>
          <cell r="AF10" t="str">
            <v>ARX</v>
          </cell>
          <cell r="AH10" t="str">
            <v>Metres lineals de capacitat del l'Arxiu municipal per cada 1.000 habitants</v>
          </cell>
          <cell r="AI10" t="str">
            <v>MUS</v>
          </cell>
          <cell r="AJ10" t="str">
            <v>Museus</v>
          </cell>
        </row>
        <row r="11">
          <cell r="B11">
            <v>6</v>
          </cell>
          <cell r="C11">
            <v>90862</v>
          </cell>
          <cell r="D11" t="str">
            <v>ENCÀRREC POLÍTIC</v>
          </cell>
          <cell r="E11" t="str">
            <v>Butaques en Espais escènics per cada 1.000 habitants</v>
          </cell>
          <cell r="F11" t="str">
            <v>Disposar d'una estructura de serveis culturals adequada</v>
          </cell>
          <cell r="G11">
            <v>10.015307210934109</v>
          </cell>
          <cell r="H11">
            <v>10.18305994267943</v>
          </cell>
          <cell r="I11">
            <v>10.17017036573929</v>
          </cell>
          <cell r="J11">
            <v>10.5139081695895</v>
          </cell>
          <cell r="K11">
            <v>10.13946178089876</v>
          </cell>
          <cell r="M11" t="str">
            <v>ENCARGO POLÍTICO</v>
          </cell>
          <cell r="N11" t="str">
            <v>Butacas en Espacios escénicos por cada 1.000 habitantes</v>
          </cell>
          <cell r="O11" t="str">
            <v>Disponer de una estructura de servicios culturales adecuada</v>
          </cell>
          <cell r="P11" t="str">
            <v>POLICY/STRETEGIC GOALS</v>
          </cell>
          <cell r="T11" t="str">
            <v>V86107</v>
          </cell>
          <cell r="U11" t="str">
            <v>V86076</v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>
            <v>90862</v>
          </cell>
          <cell r="AF11" t="str">
            <v>ESC</v>
          </cell>
          <cell r="AH11" t="str">
            <v>Butaques en Espais escènics per cada 1.000 habitants</v>
          </cell>
          <cell r="AI11" t="str">
            <v>ARX</v>
          </cell>
          <cell r="AJ11" t="str">
            <v>Arxius</v>
          </cell>
        </row>
        <row r="12">
          <cell r="B12">
            <v>7</v>
          </cell>
          <cell r="C12">
            <v>90867</v>
          </cell>
          <cell r="D12" t="str">
            <v>ENCÀRREC POLÍTIC</v>
          </cell>
          <cell r="E12" t="str">
            <v>Superfície de Centres d'art per cada 1.000 habitants</v>
          </cell>
          <cell r="F12" t="str">
            <v>Disposar d'una estructura de serveis culturals adequada</v>
          </cell>
          <cell r="G12">
            <v>8.1561309465224099</v>
          </cell>
          <cell r="H12">
            <v>7.5823672046287838</v>
          </cell>
          <cell r="I12">
            <v>7.0529725353363943</v>
          </cell>
          <cell r="J12">
            <v>6.9612544948411212</v>
          </cell>
          <cell r="K12">
            <v>8.3130501315937053</v>
          </cell>
          <cell r="M12" t="str">
            <v>ENCARGO POLÍTICO</v>
          </cell>
          <cell r="N12" t="str">
            <v>Superficie de Centros de arte por cada 1.000 habitantes</v>
          </cell>
          <cell r="O12" t="str">
            <v>Disponer de una estructura de servicios culturales adecuada</v>
          </cell>
          <cell r="P12" t="str">
            <v>POLICY/STRETEGIC GOALS</v>
          </cell>
          <cell r="T12" t="str">
            <v>V86190</v>
          </cell>
          <cell r="U12" t="str">
            <v>V86076</v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>
            <v>90867</v>
          </cell>
          <cell r="AF12" t="str">
            <v>CAR</v>
          </cell>
          <cell r="AH12" t="str">
            <v>Superfície de Centres d'art per cada 1.000 habitants</v>
          </cell>
          <cell r="AI12" t="str">
            <v>ESC</v>
          </cell>
          <cell r="AJ12" t="str">
            <v>Espais escènics</v>
          </cell>
        </row>
        <row r="13">
          <cell r="B13">
            <v>8</v>
          </cell>
          <cell r="C13">
            <v>90872</v>
          </cell>
          <cell r="D13" t="str">
            <v>ENCÀRREC POLÍTIC</v>
          </cell>
          <cell r="E13" t="str">
            <v>Superfície d'Espais de creació per cada 1.000 habitants</v>
          </cell>
          <cell r="F13" t="str">
            <v>Disposar d'una estructura de serveis culturals adequada</v>
          </cell>
          <cell r="G13">
            <v>17.651016366806019</v>
          </cell>
          <cell r="H13">
            <v>18.260758855610611</v>
          </cell>
          <cell r="I13">
            <v>19.861101821728369</v>
          </cell>
          <cell r="J13">
            <v>18.263941100806541</v>
          </cell>
          <cell r="K13">
            <v>17.050818967339978</v>
          </cell>
          <cell r="M13" t="str">
            <v>ENCARGO POLÍTICO</v>
          </cell>
          <cell r="N13" t="str">
            <v>Superficie de Espacios de creación por cada 1.000 habitantes</v>
          </cell>
          <cell r="O13" t="str">
            <v>Disponer de una estructura de servicios culturales adecuada</v>
          </cell>
          <cell r="P13" t="str">
            <v>POLICY/STRETEGIC GOALS</v>
          </cell>
          <cell r="T13" t="str">
            <v>V86205</v>
          </cell>
          <cell r="U13" t="str">
            <v>V86076</v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>
            <v>90872</v>
          </cell>
          <cell r="AF13" t="str">
            <v>ECR</v>
          </cell>
          <cell r="AH13" t="str">
            <v>Superfície d'Espais de creació per cada 1.000 habitants</v>
          </cell>
          <cell r="AI13" t="str">
            <v>CAR</v>
          </cell>
          <cell r="AJ13" t="str">
            <v>Centres d'art</v>
          </cell>
        </row>
        <row r="14">
          <cell r="B14">
            <v>9</v>
          </cell>
          <cell r="C14">
            <v>90907</v>
          </cell>
          <cell r="D14" t="str">
            <v>ENCÀRREC POLÍTIC</v>
          </cell>
          <cell r="E14" t="str">
            <v>Fons documental a les Biblioteques públiques per habitant</v>
          </cell>
          <cell r="F14" t="str">
            <v>Proporcionar recursos culturals a la ciutadania</v>
          </cell>
          <cell r="G14">
            <v>1.540511538420223</v>
          </cell>
          <cell r="H14">
            <v>1.4844148835126241</v>
          </cell>
          <cell r="I14">
            <v>1.4652150718223309</v>
          </cell>
          <cell r="J14">
            <v>1.5083179909358571</v>
          </cell>
          <cell r="K14">
            <v>1.452923523164305</v>
          </cell>
          <cell r="M14" t="str">
            <v>ENCARGO POLÍTICO</v>
          </cell>
          <cell r="N14" t="str">
            <v>Fondo documental en las Bibliotecas públicas por habitante</v>
          </cell>
          <cell r="O14" t="str">
            <v>Proporcionar recursos culturales a la ciudadanía</v>
          </cell>
          <cell r="P14" t="str">
            <v>POLICY/STRETEGIC GOALS</v>
          </cell>
          <cell r="T14" t="str">
            <v>V86085</v>
          </cell>
          <cell r="U14" t="str">
            <v>V86076</v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>
            <v>90907</v>
          </cell>
          <cell r="AF14" t="str">
            <v>BIB</v>
          </cell>
          <cell r="AH14" t="str">
            <v>Fons documental a les Biblioteques públiques per habitant</v>
          </cell>
          <cell r="AI14" t="str">
            <v>ECR</v>
          </cell>
          <cell r="AJ14" t="str">
            <v>Espais de creació</v>
          </cell>
        </row>
        <row r="15">
          <cell r="B15">
            <v>10</v>
          </cell>
          <cell r="C15">
            <v>90912</v>
          </cell>
          <cell r="D15" t="str">
            <v>ENCÀRREC POLÍTIC</v>
          </cell>
          <cell r="E15" t="str">
            <v>% d'objectes exposats a l'exposició permanent del Museu sobre el total d'objectes registrats</v>
          </cell>
          <cell r="F15" t="str">
            <v>Proporcionar recursos culturals a la ciutadania</v>
          </cell>
          <cell r="G15">
            <v>5.4423304280107336</v>
          </cell>
          <cell r="H15">
            <v>6.7829236622092628</v>
          </cell>
          <cell r="I15">
            <v>5.8221768269136289</v>
          </cell>
          <cell r="J15">
            <v>5.5406042329359391</v>
          </cell>
          <cell r="K15">
            <v>6.580379926889421</v>
          </cell>
          <cell r="M15" t="str">
            <v>ENCARGO POLÍTICO</v>
          </cell>
          <cell r="N15" t="str">
            <v>% de objetos expuestos en la exposición permanente del Museo sobre el total de objetos registrados</v>
          </cell>
          <cell r="O15" t="str">
            <v>Proporcionar recursos culturales a la ciudadanía</v>
          </cell>
          <cell r="P15" t="str">
            <v>POLICY/STRETEGIC GOALS</v>
          </cell>
          <cell r="T15" t="str">
            <v>V89173</v>
          </cell>
          <cell r="U15" t="str">
            <v>V88774</v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>
            <v>90912</v>
          </cell>
          <cell r="AF15" t="str">
            <v>MUS</v>
          </cell>
          <cell r="AH15" t="str">
            <v>% d'objectes exposats a l'exposició permanent del Museu sobre el total d'objectes registrats</v>
          </cell>
          <cell r="AI15" t="str">
            <v>CFE</v>
          </cell>
          <cell r="AJ15" t="str">
            <v>Cicle festiu</v>
          </cell>
        </row>
        <row r="16">
          <cell r="B16">
            <v>11</v>
          </cell>
          <cell r="C16">
            <v>90917</v>
          </cell>
          <cell r="D16" t="str">
            <v>ENCÀRREC POLÍTIC</v>
          </cell>
          <cell r="E16" t="str">
            <v>Metres lineals de documentació a l'Arxiu municipal per cada 1.000 habitants</v>
          </cell>
          <cell r="F16" t="str">
            <v>Proporcionar recursos culturals a la ciutadania</v>
          </cell>
          <cell r="G16">
            <v>30.482204780909811</v>
          </cell>
          <cell r="H16">
            <v>29.629821245736309</v>
          </cell>
          <cell r="I16">
            <v>32.284264775953993</v>
          </cell>
          <cell r="J16">
            <v>37.072229855614893</v>
          </cell>
          <cell r="K16">
            <v>33.070752390767659</v>
          </cell>
          <cell r="M16" t="str">
            <v>ENCARGO POLÍTICO</v>
          </cell>
          <cell r="N16" t="str">
            <v>Metros lineales de documentación en el Archivo municipal por cada 1.000 habitantes</v>
          </cell>
          <cell r="O16" t="str">
            <v>Proporcionar recursos culturales a la ciudadanía</v>
          </cell>
          <cell r="P16" t="str">
            <v>POLICY/STRETEGIC GOALS</v>
          </cell>
          <cell r="T16" t="str">
            <v>V86156</v>
          </cell>
          <cell r="U16" t="str">
            <v>V86076</v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>
            <v>90917</v>
          </cell>
          <cell r="AF16" t="str">
            <v>ARX</v>
          </cell>
          <cell r="AH16" t="str">
            <v>Metres lineals de documentació a l'Arxiu municipal per cada 1.000 habitants</v>
          </cell>
        </row>
        <row r="17">
          <cell r="B17">
            <v>12</v>
          </cell>
          <cell r="C17">
            <v>90922</v>
          </cell>
          <cell r="D17" t="str">
            <v>ENCÀRREC POLÍTIC</v>
          </cell>
          <cell r="E17" t="str">
            <v>Places ofertes en Espais escènics (aforament anual x nombre de funcions) per cada 1.000 habitants</v>
          </cell>
          <cell r="F17" t="str">
            <v>Proporcionar recursos culturals a la ciutadania</v>
          </cell>
          <cell r="G17">
            <v>442.00333511844889</v>
          </cell>
          <cell r="H17">
            <v>167.01457405939391</v>
          </cell>
          <cell r="I17">
            <v>251.58301422319471</v>
          </cell>
          <cell r="J17">
            <v>386.67115244635892</v>
          </cell>
          <cell r="K17">
            <v>386.24147241381519</v>
          </cell>
          <cell r="M17" t="str">
            <v>ENCARGO POLÍTICO</v>
          </cell>
          <cell r="N17" t="str">
            <v>Plazas ofrecidas en Espacios escénicos (aforo anual x número de funciones) por cada 1.000 habitantes</v>
          </cell>
          <cell r="O17" t="str">
            <v>Proporcionar recursos culturales a la ciudadanía</v>
          </cell>
          <cell r="P17" t="str">
            <v>POLICY/STRETEGIC GOALS</v>
          </cell>
          <cell r="T17" t="str">
            <v>V86114</v>
          </cell>
          <cell r="U17" t="str">
            <v>V86076</v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>
            <v>90922</v>
          </cell>
          <cell r="AF17" t="str">
            <v>ESC</v>
          </cell>
          <cell r="AH17" t="str">
            <v>Places ofertes en Espais escènics (aforament anual x nombre de funcions) per cada 1.000 habitants</v>
          </cell>
        </row>
        <row r="18">
          <cell r="B18">
            <v>13</v>
          </cell>
          <cell r="C18">
            <v>90977</v>
          </cell>
          <cell r="D18" t="str">
            <v>ENCÀRREC POLÍTIC</v>
          </cell>
          <cell r="E18" t="str">
            <v>% d'espai d'emmagatzamatge del Museu disponible</v>
          </cell>
          <cell r="F18" t="str">
            <v>Gestionar la ocupació dels espais culturals</v>
          </cell>
          <cell r="G18">
            <v>2.761912066846548</v>
          </cell>
          <cell r="H18">
            <v>4.0547412529831384</v>
          </cell>
          <cell r="I18">
            <v>3.5154297974950648</v>
          </cell>
          <cell r="J18">
            <v>2.935404719995002</v>
          </cell>
          <cell r="K18">
            <v>4.2540365620898317</v>
          </cell>
          <cell r="M18" t="str">
            <v>ENCARGO POLÍTICO</v>
          </cell>
          <cell r="N18" t="str">
            <v>% de espacio de almacenamiento del Museo disponible</v>
          </cell>
          <cell r="O18" t="str">
            <v>Gestionar la ocupación de los espacios culturales</v>
          </cell>
          <cell r="P18" t="str">
            <v>POLICY/STRETEGIC GOALS</v>
          </cell>
          <cell r="T18" t="str">
            <v>V90810</v>
          </cell>
          <cell r="U18" t="str">
            <v>V90811</v>
          </cell>
          <cell r="V18" t="str">
            <v>V90810</v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>
            <v>90977</v>
          </cell>
          <cell r="AF18" t="str">
            <v>MUS</v>
          </cell>
          <cell r="AH18" t="str">
            <v>% d'espai d'emmagatzamatge del Museu disponible</v>
          </cell>
        </row>
        <row r="19">
          <cell r="B19">
            <v>14</v>
          </cell>
          <cell r="C19">
            <v>90982</v>
          </cell>
          <cell r="D19" t="str">
            <v>ENCÀRREC POLÍTIC</v>
          </cell>
          <cell r="E19" t="str">
            <v>% d'espai d'emmagatzematge de l'Arxiu municipal disponible</v>
          </cell>
          <cell r="F19" t="str">
            <v>Gestionar la ocupació dels espais culturals</v>
          </cell>
          <cell r="G19">
            <v>19.138911768010239</v>
          </cell>
          <cell r="H19">
            <v>18.17636903276701</v>
          </cell>
          <cell r="I19">
            <v>19.393919836730699</v>
          </cell>
          <cell r="J19">
            <v>15.363138397111699</v>
          </cell>
          <cell r="K19">
            <v>16.18781799702187</v>
          </cell>
          <cell r="M19" t="str">
            <v>ENCARGO POLÍTICO</v>
          </cell>
          <cell r="N19" t="str">
            <v>% de espacio de almacenamiento del Archivo municipal disponible</v>
          </cell>
          <cell r="O19" t="str">
            <v>Gestionar la ocupación de los espacios culturales</v>
          </cell>
          <cell r="P19" t="str">
            <v>POLICY/STRETEGIC GOALS</v>
          </cell>
          <cell r="T19" t="str">
            <v>V86154</v>
          </cell>
          <cell r="U19" t="str">
            <v>V86156</v>
          </cell>
          <cell r="V19" t="str">
            <v>V86154</v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>
            <v>90982</v>
          </cell>
          <cell r="AF19" t="str">
            <v>ARX</v>
          </cell>
          <cell r="AH19" t="str">
            <v>% d'espai d'emmagatzematge de l'Arxiu municipal disponible</v>
          </cell>
        </row>
        <row r="20">
          <cell r="B20">
            <v>15</v>
          </cell>
          <cell r="C20">
            <v>90987</v>
          </cell>
          <cell r="D20" t="str">
            <v>ENCÀRREC POLÍTIC</v>
          </cell>
          <cell r="E20" t="str">
            <v>% d'assistents als Espais escènics sobre l'aforament</v>
          </cell>
          <cell r="F20" t="str">
            <v>Gestionar la ocupació dels espais culturals</v>
          </cell>
          <cell r="G20">
            <v>79.525094775592223</v>
          </cell>
          <cell r="H20">
            <v>73.317190434602267</v>
          </cell>
          <cell r="I20">
            <v>66.556328033843215</v>
          </cell>
          <cell r="J20">
            <v>67.069040631448331</v>
          </cell>
          <cell r="K20">
            <v>75.527967731277798</v>
          </cell>
          <cell r="M20" t="str">
            <v>ENCARGO POLÍTICO</v>
          </cell>
          <cell r="N20" t="str">
            <v>% de asistentes en los Espacios escénicos sobre el aforo</v>
          </cell>
          <cell r="O20" t="str">
            <v>Gestionar la ocupación de los espacios culturales</v>
          </cell>
          <cell r="P20" t="str">
            <v>POLICY/STRETEGIC GOALS</v>
          </cell>
          <cell r="T20" t="str">
            <v>V86113</v>
          </cell>
          <cell r="U20" t="str">
            <v>V86114</v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>
            <v>90987</v>
          </cell>
          <cell r="AF20" t="str">
            <v>ESC</v>
          </cell>
          <cell r="AH20" t="str">
            <v>% d'assistents als Espais escènics sobre l'aforament</v>
          </cell>
        </row>
        <row r="21">
          <cell r="B21">
            <v>16</v>
          </cell>
          <cell r="C21">
            <v>86281</v>
          </cell>
          <cell r="D21" t="str">
            <v>ENCÀRREC POLÍTIC</v>
          </cell>
          <cell r="E21" t="str">
            <v>Nombre total de funcions d'arts escèniques i música i projeccions audiovisuals per 10.000 habitants</v>
          </cell>
          <cell r="F21" t="str">
            <v>Oferir una intensa programació cultural municipal</v>
          </cell>
          <cell r="G21">
            <v>32.011434108855838</v>
          </cell>
          <cell r="H21">
            <v>11.230022992612421</v>
          </cell>
          <cell r="I21">
            <v>13.33231717930696</v>
          </cell>
          <cell r="J21">
            <v>23.36328409938988</v>
          </cell>
          <cell r="K21">
            <v>25.943986514596759</v>
          </cell>
          <cell r="M21" t="str">
            <v>ENCARGO POLÍTICO</v>
          </cell>
          <cell r="N21" t="str">
            <v>Número total de funciones de artes escénicas , música y proyecciones audiovisuales por 10.000 habitantes</v>
          </cell>
          <cell r="O21" t="str">
            <v>Ofrecer una intensa programación cultural municipal</v>
          </cell>
          <cell r="P21" t="str">
            <v>POLICY/STRETEGIC GOALS</v>
          </cell>
          <cell r="T21" t="str">
            <v>V86054</v>
          </cell>
          <cell r="U21" t="str">
            <v>V86076</v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>
            <v>86281</v>
          </cell>
          <cell r="AF21" t="str">
            <v>GEN</v>
          </cell>
          <cell r="AH21" t="str">
            <v>Nombre total de funcions d'arts escèniques i música i projeccions audiovisuals per 10.000 habitants</v>
          </cell>
        </row>
        <row r="22">
          <cell r="B22">
            <v>17</v>
          </cell>
          <cell r="C22">
            <v>86286</v>
          </cell>
          <cell r="D22" t="str">
            <v>ENCÀRREC POLÍTIC</v>
          </cell>
          <cell r="E22" t="str">
            <v>Nombre total d'exposicions temporals d'organització municipal per cada 10.000 habitants</v>
          </cell>
          <cell r="F22" t="str">
            <v>Oferir una intensa programació cultural municipal</v>
          </cell>
          <cell r="G22">
            <v>5.0544369645561851</v>
          </cell>
          <cell r="H22">
            <v>2.0631707663798782</v>
          </cell>
          <cell r="I22">
            <v>2.9543737433326651</v>
          </cell>
          <cell r="J22">
            <v>3.9592354754244901</v>
          </cell>
          <cell r="K22">
            <v>4.6119880196048859</v>
          </cell>
          <cell r="M22" t="str">
            <v>ENCARGO POLÍTICO</v>
          </cell>
          <cell r="N22" t="str">
            <v>Número total de exposiciones temporales de organización municipal por cada 10.000 habitantes</v>
          </cell>
          <cell r="O22" t="str">
            <v>Ofrecer una intensa programación cultural municipal</v>
          </cell>
          <cell r="P22" t="str">
            <v>POLICY/STRETEGIC GOALS</v>
          </cell>
          <cell r="T22" t="str">
            <v>V86055</v>
          </cell>
          <cell r="U22" t="str">
            <v>V86076</v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>
            <v>86286</v>
          </cell>
          <cell r="AF22" t="str">
            <v>GEN</v>
          </cell>
          <cell r="AH22" t="str">
            <v>Nombre total d'exposicions temporals d'organització municipal per cada 10.000 habitants</v>
          </cell>
        </row>
        <row r="23">
          <cell r="B23">
            <v>18</v>
          </cell>
          <cell r="C23">
            <v>90932</v>
          </cell>
          <cell r="D23" t="str">
            <v>ENCÀRREC POLÍTIC</v>
          </cell>
          <cell r="E23" t="str">
            <v>% de dies de l'any amb activitats relacionades amb el Cicle festiu</v>
          </cell>
          <cell r="F23" t="str">
            <v>Oferir una intensa programació cultural municipal</v>
          </cell>
          <cell r="G23">
            <v>10.30658838878017</v>
          </cell>
          <cell r="H23">
            <v>6.859462201927955</v>
          </cell>
          <cell r="I23">
            <v>9.0981735159817347</v>
          </cell>
          <cell r="J23">
            <v>10.39206424185168</v>
          </cell>
          <cell r="K23">
            <v>11.93990278391516</v>
          </cell>
          <cell r="M23" t="str">
            <v>ENCARGO POLÍTICO</v>
          </cell>
          <cell r="N23" t="str">
            <v>% de días del año con actividades relacionadas con el Ciclo festivo</v>
          </cell>
          <cell r="O23" t="str">
            <v>Ofrecer una intensa programación cultural municipal</v>
          </cell>
          <cell r="P23" t="str">
            <v>POLICY/STRETEGIC GOALS</v>
          </cell>
          <cell r="T23" t="str">
            <v>V86226</v>
          </cell>
          <cell r="U23" t="str">
            <v>V91360</v>
          </cell>
          <cell r="AE23">
            <v>90932</v>
          </cell>
          <cell r="AF23" t="str">
            <v>CFE</v>
          </cell>
          <cell r="AH23" t="str">
            <v>% de dies de l'any amb activitats relacionades amb el Cicle festiu</v>
          </cell>
        </row>
        <row r="24">
          <cell r="B24">
            <v>19</v>
          </cell>
          <cell r="C24">
            <v>90992</v>
          </cell>
          <cell r="D24" t="str">
            <v>ENCÀRREC POLÍTIC</v>
          </cell>
          <cell r="E24" t="str">
            <v>% d'activitats d'iniciativa pròpia sobre el total d'activitats realitzades als CCP</v>
          </cell>
          <cell r="F24" t="str">
            <v>Participar en la producció de l'oferta cultural del municipi</v>
          </cell>
          <cell r="G24">
            <v>45.972054510953939</v>
          </cell>
          <cell r="H24">
            <v>37.977498691784398</v>
          </cell>
          <cell r="I24">
            <v>47.736520854526958</v>
          </cell>
          <cell r="J24">
            <v>48.846729119105717</v>
          </cell>
          <cell r="K24">
            <v>39.390146774377072</v>
          </cell>
          <cell r="M24" t="str">
            <v>ENCARGO POLÍTICO</v>
          </cell>
          <cell r="N24" t="str">
            <v>% de actividades de iniciativa propia sobre el total de actividades realizadas en los CCP</v>
          </cell>
          <cell r="O24" t="str">
            <v>Participar en la producción de la oferta cultural del municipio</v>
          </cell>
          <cell r="P24" t="str">
            <v>POLICY/STRETEGIC GOALS</v>
          </cell>
          <cell r="T24" t="str">
            <v>V90813</v>
          </cell>
          <cell r="U24" t="str">
            <v>V90814</v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>
            <v>90992</v>
          </cell>
          <cell r="AF24" t="str">
            <v>CCP</v>
          </cell>
          <cell r="AH24" t="str">
            <v>% d'activitats d'iniciativa pròpia sobre el total d'activitats realitzades als CCP</v>
          </cell>
        </row>
        <row r="25">
          <cell r="B25">
            <v>20</v>
          </cell>
          <cell r="C25">
            <v>90997</v>
          </cell>
          <cell r="D25" t="str">
            <v>ENCÀRREC POLÍTIC</v>
          </cell>
          <cell r="E25" t="str">
            <v>% d'exposicions temporals de producció pròpia o coproduïdes s/total d'exposicions temporals del Museu</v>
          </cell>
          <cell r="F25" t="str">
            <v>Participar en la producció de l'oferta cultural del municipi</v>
          </cell>
          <cell r="G25">
            <v>50.354609929078023</v>
          </cell>
          <cell r="H25">
            <v>54.054054054054063</v>
          </cell>
          <cell r="I25">
            <v>54.411764705882362</v>
          </cell>
          <cell r="J25">
            <v>52.222222222222221</v>
          </cell>
          <cell r="K25">
            <v>53.367875647668392</v>
          </cell>
          <cell r="M25" t="str">
            <v>ENCARGO POLÍTICO</v>
          </cell>
          <cell r="N25" t="str">
            <v>% de exposiciones temporales de producción propia o coproducidas s/total de exposiciones temporales del Museo</v>
          </cell>
          <cell r="O25" t="str">
            <v>Participar en la producción de la oferta cultural del municipio</v>
          </cell>
          <cell r="P25" t="str">
            <v>POLICY/STRETEGIC GOALS</v>
          </cell>
          <cell r="T25" t="str">
            <v>V89149</v>
          </cell>
          <cell r="U25" t="str">
            <v>V88778</v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>
            <v>90997</v>
          </cell>
          <cell r="AF25" t="str">
            <v>MUS</v>
          </cell>
          <cell r="AH25" t="str">
            <v>% d'exposicions temporals de producció pròpia o coproduïdes s/total d'exposicions temporals del Museu</v>
          </cell>
        </row>
        <row r="26">
          <cell r="B26">
            <v>21</v>
          </cell>
          <cell r="C26">
            <v>91002</v>
          </cell>
          <cell r="D26" t="str">
            <v>ENCÀRREC POLÍTIC</v>
          </cell>
          <cell r="E26" t="str">
            <v>% de funcions professionals produïdes amb participació de l'Espai escènic s/total de funcions d'iniciativa municipal</v>
          </cell>
          <cell r="F26" t="str">
            <v>Participar en la producció de l'oferta cultural del municipi</v>
          </cell>
          <cell r="G26">
            <v>12.796208530805689</v>
          </cell>
          <cell r="H26">
            <v>13.81886087768441</v>
          </cell>
          <cell r="I26">
            <v>14.7008547008547</v>
          </cell>
          <cell r="J26">
            <v>18.31174631531934</v>
          </cell>
          <cell r="K26">
            <v>21.225010633772861</v>
          </cell>
          <cell r="M26" t="str">
            <v>ENCARGO POLÍTICO</v>
          </cell>
          <cell r="N26" t="str">
            <v>% de funciones profesionales producidas con participación del Espacio escénico s/total de funciones de iniciativa municipal</v>
          </cell>
          <cell r="O26" t="str">
            <v>Participar en la producción de la oferta cultural del municipio</v>
          </cell>
          <cell r="P26" t="str">
            <v>POLICY/STRETEGIC GOALS</v>
          </cell>
          <cell r="T26" t="str">
            <v>V90806</v>
          </cell>
          <cell r="U26" t="str">
            <v>V90807</v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>
            <v>91002</v>
          </cell>
          <cell r="AF26" t="str">
            <v>ESC</v>
          </cell>
          <cell r="AH26" t="str">
            <v>% de funcions professionals produïdes amb participació de l'Espai escènic s/total de funcions d'iniciativa municipal</v>
          </cell>
        </row>
        <row r="27">
          <cell r="B27">
            <v>22</v>
          </cell>
          <cell r="C27">
            <v>91007</v>
          </cell>
          <cell r="D27" t="str">
            <v>ENCÀRREC POLÍTIC</v>
          </cell>
          <cell r="E27" t="str">
            <v>% d'exposicions de producció pròpia o coproduïdes s/total d'exposicions temporals als Centres d'art</v>
          </cell>
          <cell r="F27" t="str">
            <v>Participar en la producció de l'oferta cultural del municipi</v>
          </cell>
          <cell r="G27">
            <v>64</v>
          </cell>
          <cell r="H27">
            <v>59.756097560975611</v>
          </cell>
          <cell r="I27">
            <v>71.129707112970706</v>
          </cell>
          <cell r="J27">
            <v>65.94202898550725</v>
          </cell>
          <cell r="K27">
            <v>59.283387622149839</v>
          </cell>
          <cell r="M27" t="str">
            <v>ENCARGO POLÍTICO</v>
          </cell>
          <cell r="N27" t="str">
            <v>% de exposiciones de producción propia o coproducidas s/total de exposiciones temporales en los Centros de arte</v>
          </cell>
          <cell r="O27" t="str">
            <v>Participar en la producción de la oferta cultural del municipio</v>
          </cell>
          <cell r="P27" t="str">
            <v>POLICY/STRETEGIC GOALS</v>
          </cell>
          <cell r="T27" t="str">
            <v>V86192</v>
          </cell>
          <cell r="U27" t="str">
            <v>V86191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>
            <v>91007</v>
          </cell>
          <cell r="AF27" t="str">
            <v>CAR</v>
          </cell>
          <cell r="AH27" t="str">
            <v>% d'exposicions de producció pròpia o coproduïdes s/total d'exposicions temporals als Centres d'art</v>
          </cell>
        </row>
        <row r="28">
          <cell r="B28">
            <v>23</v>
          </cell>
          <cell r="C28">
            <v>90937</v>
          </cell>
          <cell r="D28" t="str">
            <v>ENCÀRREC POLÍTIC</v>
          </cell>
          <cell r="E28" t="str">
            <v>Total d'activitats culturals al municipi per cada 10.000 habitants</v>
          </cell>
          <cell r="F28" t="str">
            <v>Fomentar la realització d'activitats culturals al municipì</v>
          </cell>
          <cell r="G28">
            <v>184.38518201909491</v>
          </cell>
          <cell r="H28">
            <v>75.659329121777048</v>
          </cell>
          <cell r="I28">
            <v>119.66154543855041</v>
          </cell>
          <cell r="J28">
            <v>157.83393136481891</v>
          </cell>
          <cell r="K28">
            <v>171.0537874656691</v>
          </cell>
          <cell r="M28" t="str">
            <v>ENCARGO POLÍTICO</v>
          </cell>
          <cell r="N28" t="str">
            <v>Total de actividades culturales en el municipio por cada 10.000 habitantes</v>
          </cell>
          <cell r="O28" t="str">
            <v>Fomentar la realización de actividades culturales en el municipio</v>
          </cell>
          <cell r="P28" t="str">
            <v>POLICY/STRETEGIC GOALS</v>
          </cell>
          <cell r="T28" t="str">
            <v>V90795</v>
          </cell>
          <cell r="U28" t="str">
            <v>V86076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90937</v>
          </cell>
          <cell r="AF28" t="str">
            <v>GEN</v>
          </cell>
          <cell r="AH28" t="str">
            <v>Total d'activitats culturals al municipi per cada 10.000 habitants</v>
          </cell>
        </row>
        <row r="29">
          <cell r="B29">
            <v>24</v>
          </cell>
          <cell r="C29">
            <v>90942</v>
          </cell>
          <cell r="D29" t="str">
            <v>ENCÀRREC POLÍTIC</v>
          </cell>
          <cell r="E29" t="str">
            <v>Activitats de dinamització cultural a les Biblioteques públiques per cada 10.000 habitants</v>
          </cell>
          <cell r="F29" t="str">
            <v>Fomentar la realització d'activitats culturals al municipì</v>
          </cell>
          <cell r="G29">
            <v>65.888599983151877</v>
          </cell>
          <cell r="H29">
            <v>23.340667653801621</v>
          </cell>
          <cell r="I29">
            <v>46.771311713715541</v>
          </cell>
          <cell r="J29">
            <v>56.407973831859771</v>
          </cell>
          <cell r="K29">
            <v>47.499094093741377</v>
          </cell>
          <cell r="M29" t="str">
            <v>ENCARGO POLÍTICO</v>
          </cell>
          <cell r="N29" t="str">
            <v>Actividades de dinamización cultural en las Bibliotecas públicas por cada 10.000 habitantes</v>
          </cell>
          <cell r="O29" t="str">
            <v>Fomentar la realización de actividades culturales en el municipio</v>
          </cell>
          <cell r="P29" t="str">
            <v>POLICY/STRETEGIC GOALS</v>
          </cell>
          <cell r="T29" t="str">
            <v>V86091</v>
          </cell>
          <cell r="U29" t="str">
            <v>V86076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90942</v>
          </cell>
          <cell r="AF29" t="str">
            <v>BIB</v>
          </cell>
          <cell r="AH29" t="str">
            <v>Activitats de dinamització cultural a les Biblioteques públiques per cada 10.000 habitants</v>
          </cell>
        </row>
        <row r="30">
          <cell r="B30">
            <v>25</v>
          </cell>
          <cell r="C30">
            <v>90947</v>
          </cell>
          <cell r="D30" t="str">
            <v>ENCÀRREC POLÍTIC</v>
          </cell>
          <cell r="E30" t="str">
            <v>Activitats realitzades al CCP per cada 10.000 habitants</v>
          </cell>
          <cell r="F30" t="str">
            <v>Fomentar la realització d'activitats culturals al municipì</v>
          </cell>
          <cell r="G30">
            <v>68.801486881193114</v>
          </cell>
          <cell r="H30">
            <v>35.815541527333252</v>
          </cell>
          <cell r="I30">
            <v>44.343372430759999</v>
          </cell>
          <cell r="J30">
            <v>62.059333678733132</v>
          </cell>
          <cell r="K30">
            <v>72.838746997856859</v>
          </cell>
          <cell r="M30" t="str">
            <v>ENCARGO POLÍTICO</v>
          </cell>
          <cell r="N30" t="str">
            <v>Actividades realizadas en los CCP por cada 10.000 habitantes</v>
          </cell>
          <cell r="O30" t="str">
            <v>Fomentar la realización de actividades culturales en el municipio</v>
          </cell>
          <cell r="P30" t="str">
            <v>POLICY/STRETEGIC GOALS</v>
          </cell>
          <cell r="T30" t="str">
            <v>V90814</v>
          </cell>
          <cell r="U30" t="str">
            <v>V86076</v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>
            <v>90947</v>
          </cell>
          <cell r="AF30" t="str">
            <v>CCP</v>
          </cell>
          <cell r="AH30" t="str">
            <v>Activitats realitzades al CCP per cada 10.000 habitants</v>
          </cell>
        </row>
        <row r="31">
          <cell r="B31">
            <v>26</v>
          </cell>
          <cell r="C31">
            <v>90952</v>
          </cell>
          <cell r="D31" t="str">
            <v>ENCÀRREC POLÍTIC</v>
          </cell>
          <cell r="E31" t="str">
            <v>Activitats realitzades al Museu (pròpies o alienes) per cada 10.000 habitants</v>
          </cell>
          <cell r="F31" t="str">
            <v>Fomentar la realització d'activitats culturals al municipì</v>
          </cell>
          <cell r="G31">
            <v>15.38336599497295</v>
          </cell>
          <cell r="H31">
            <v>6.5426450344194986</v>
          </cell>
          <cell r="I31">
            <v>13.450015859130939</v>
          </cell>
          <cell r="J31">
            <v>14.684675344260439</v>
          </cell>
          <cell r="K31">
            <v>16.840344550764961</v>
          </cell>
          <cell r="M31" t="str">
            <v>ENCARGO POLÍTICO</v>
          </cell>
          <cell r="N31" t="str">
            <v>Actividades realizadas en el Museo (propias o ajenas) por cada 10.000 habitantes</v>
          </cell>
          <cell r="O31" t="str">
            <v>Fomentar la realización de actividades culturales en el municipio</v>
          </cell>
          <cell r="P31" t="str">
            <v>POLICY/STRETEGIC GOALS</v>
          </cell>
          <cell r="T31" t="str">
            <v>V88781</v>
          </cell>
          <cell r="U31" t="str">
            <v>V89150</v>
          </cell>
          <cell r="V31" t="str">
            <v>V86076</v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>
            <v>90952</v>
          </cell>
          <cell r="AF31" t="str">
            <v>MUS</v>
          </cell>
          <cell r="AH31" t="str">
            <v>Activitats realitzades al Museu (pròpies o alienes) per cada 10.000 habitants</v>
          </cell>
        </row>
        <row r="32">
          <cell r="B32">
            <v>27</v>
          </cell>
          <cell r="C32">
            <v>90957</v>
          </cell>
          <cell r="D32" t="str">
            <v>ENCÀRREC POLÍTIC</v>
          </cell>
          <cell r="E32" t="str">
            <v>Activitats realitzades al Centre d'art per 10.000 habitants</v>
          </cell>
          <cell r="F32" t="str">
            <v>Fomentar la realització d'activitats culturals al municipì</v>
          </cell>
          <cell r="G32">
            <v>5.7373723794731699</v>
          </cell>
          <cell r="H32">
            <v>2.5233585902836682</v>
          </cell>
          <cell r="I32">
            <v>4.1228908997965004</v>
          </cell>
          <cell r="J32">
            <v>4.296783319280796</v>
          </cell>
          <cell r="K32">
            <v>5.6782972093788748</v>
          </cell>
          <cell r="M32" t="str">
            <v>ENCARGO POLÍTICO</v>
          </cell>
          <cell r="N32" t="str">
            <v>Actividades realizadas en el Centro de arte por 10.000 habitantes</v>
          </cell>
          <cell r="O32" t="str">
            <v>Fomentar la realización de actividades culturales en el municipio</v>
          </cell>
          <cell r="P32" t="str">
            <v>POLICY/STRETEGIC GOALS</v>
          </cell>
          <cell r="T32" t="str">
            <v>V88755</v>
          </cell>
          <cell r="U32" t="str">
            <v>V86076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>
            <v>90957</v>
          </cell>
          <cell r="AF32" t="str">
            <v>CAR</v>
          </cell>
          <cell r="AH32" t="str">
            <v>Activitats realitzades al Centre d'art per 10.000 habitants</v>
          </cell>
        </row>
        <row r="33">
          <cell r="B33">
            <v>28</v>
          </cell>
          <cell r="C33">
            <v>90962</v>
          </cell>
          <cell r="D33" t="str">
            <v>ENCÀRREC POLÍTIC</v>
          </cell>
          <cell r="E33" t="str">
            <v>Activitats incloses al Cicle festiu per cada 10.000 habitants</v>
          </cell>
          <cell r="F33" t="str">
            <v>Fomentar la realització d'activitats culturals al municipì</v>
          </cell>
          <cell r="G33">
            <v>24.316704009570639</v>
          </cell>
          <cell r="H33">
            <v>6.7907758483144134</v>
          </cell>
          <cell r="I33">
            <v>10.588141379602501</v>
          </cell>
          <cell r="J33">
            <v>15.347471050486719</v>
          </cell>
          <cell r="K33">
            <v>21.004642651731501</v>
          </cell>
          <cell r="M33" t="str">
            <v>ENCARGO POLÍTICO</v>
          </cell>
          <cell r="N33" t="str">
            <v>Actividades incluidas en el Ciclo festivo por cada 10.000 habitantes</v>
          </cell>
          <cell r="O33" t="str">
            <v>Fomentar la realización de actividades culturales en el municipio</v>
          </cell>
          <cell r="P33" t="str">
            <v>POLICY/STRETEGIC GOALS</v>
          </cell>
          <cell r="T33" t="str">
            <v>V86227</v>
          </cell>
          <cell r="U33" t="str">
            <v>V86076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>
            <v>90962</v>
          </cell>
          <cell r="AF33" t="str">
            <v>CFE</v>
          </cell>
          <cell r="AH33" t="str">
            <v>Activitats incloses al Cicle festiu per cada 10.000 habitants</v>
          </cell>
        </row>
        <row r="34">
          <cell r="B34">
            <v>29</v>
          </cell>
          <cell r="C34">
            <v>90967</v>
          </cell>
          <cell r="D34" t="str">
            <v>ENCÀRREC POLÍTIC</v>
          </cell>
          <cell r="E34" t="str">
            <v>Activitats incloses als Festivals municipals per cada 10.000 habitants</v>
          </cell>
          <cell r="F34" t="str">
            <v>Fomentar la realització d'activitats culturals al municipì</v>
          </cell>
          <cell r="G34">
            <v>12.54333695936252</v>
          </cell>
          <cell r="H34">
            <v>4.448762986770312</v>
          </cell>
          <cell r="I34">
            <v>8.8608099123417112</v>
          </cell>
          <cell r="J34">
            <v>12.92367200985694</v>
          </cell>
          <cell r="K34">
            <v>11.54288294364296</v>
          </cell>
          <cell r="M34" t="str">
            <v>ENCARGO POLÍTICO</v>
          </cell>
          <cell r="N34" t="str">
            <v>Actividades incluidas en los Festivales municipales por cada 10.000 habitantes</v>
          </cell>
          <cell r="O34" t="str">
            <v>Fomentar la realización de actividades culturales en el municipio</v>
          </cell>
          <cell r="P34" t="str">
            <v>POLICY/STRETEGIC GOALS</v>
          </cell>
          <cell r="T34" t="str">
            <v>V90816</v>
          </cell>
          <cell r="U34" t="str">
            <v>V86076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>
            <v>90967</v>
          </cell>
          <cell r="AF34" t="str">
            <v>CFE</v>
          </cell>
          <cell r="AH34" t="str">
            <v>Activitats incloses als Festivals municipals per cada 10.000 habitants</v>
          </cell>
        </row>
        <row r="35">
          <cell r="B35">
            <v>30</v>
          </cell>
          <cell r="C35">
            <v>90972</v>
          </cell>
          <cell r="D35" t="str">
            <v>ENCÀRREC POLÍTIC</v>
          </cell>
          <cell r="E35" t="str">
            <v>Altres activitats culturals de l'Àrea de cultura per cada 10.000 habitants</v>
          </cell>
          <cell r="F35" t="str">
            <v>Fomentar la realització d'activitats culturals al municipì</v>
          </cell>
          <cell r="G35">
            <v>1.338092046522974</v>
          </cell>
          <cell r="H35">
            <v>0.83788336860658019</v>
          </cell>
          <cell r="I35">
            <v>1.096129111777884</v>
          </cell>
          <cell r="J35">
            <v>1.544038870210845</v>
          </cell>
          <cell r="K35">
            <v>1.6780861362907911</v>
          </cell>
          <cell r="M35" t="str">
            <v>ENCARGO POLÍTICO</v>
          </cell>
          <cell r="N35" t="str">
            <v>Otras actividades culturales del Área de cultura por cada 10.000 habitantes</v>
          </cell>
          <cell r="O35" t="str">
            <v>Fomentar la realización de actividades culturales en el municipio</v>
          </cell>
          <cell r="P35" t="str">
            <v>POLICY/STRETEGIC GOALS</v>
          </cell>
          <cell r="T35" t="str">
            <v>V90796</v>
          </cell>
          <cell r="U35" t="str">
            <v>V86076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>
            <v>90972</v>
          </cell>
          <cell r="AF35" t="str">
            <v>GEN</v>
          </cell>
          <cell r="AH35" t="str">
            <v>Altres activitats culturals de l'Àrea de cultura per cada 10.000 habitants</v>
          </cell>
        </row>
        <row r="36">
          <cell r="B36">
            <v>31</v>
          </cell>
          <cell r="C36">
            <v>86266</v>
          </cell>
          <cell r="D36" t="str">
            <v>ENCÀRREC POLÍTIC</v>
          </cell>
          <cell r="E36" t="str">
            <v>Nombre d'entitats culturals del municipi per cada 10.000 habitants</v>
          </cell>
          <cell r="F36" t="str">
            <v>Fomentar el teixit associatiu municipal</v>
          </cell>
          <cell r="G36">
            <v>12.9357402403854</v>
          </cell>
          <cell r="H36">
            <v>12.525794876375389</v>
          </cell>
          <cell r="I36">
            <v>13.398179014349409</v>
          </cell>
          <cell r="J36">
            <v>13.867865259500689</v>
          </cell>
          <cell r="K36">
            <v>14.171607391777821</v>
          </cell>
          <cell r="M36" t="str">
            <v>ENCARGO POLÍTICO</v>
          </cell>
          <cell r="N36" t="str">
            <v>Número de entidades culturales del municipio por cada 10.000 habitantes</v>
          </cell>
          <cell r="O36" t="str">
            <v>Fomentar el tejido asociativo municipal</v>
          </cell>
          <cell r="P36" t="str">
            <v>POLICY/STRETEGIC GOALS</v>
          </cell>
          <cell r="T36" t="str">
            <v>V86053</v>
          </cell>
          <cell r="U36" t="str">
            <v>V86076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>
            <v>86266</v>
          </cell>
          <cell r="AF36" t="str">
            <v>GEN</v>
          </cell>
          <cell r="AH36" t="str">
            <v>Nombre d'entitats culturals del municipi per cada 10.000 habitants</v>
          </cell>
        </row>
        <row r="37">
          <cell r="B37">
            <v>32</v>
          </cell>
          <cell r="C37">
            <v>86271</v>
          </cell>
          <cell r="D37" t="str">
            <v>ENCÀRREC POLÍTIC</v>
          </cell>
          <cell r="E37" t="str">
            <v>% d'entitats culturals del municipi s/total d'entitats del municipi</v>
          </cell>
          <cell r="F37" t="str">
            <v>Fomentar el teixit associatiu municipal</v>
          </cell>
          <cell r="G37">
            <v>27.048114434330301</v>
          </cell>
          <cell r="H37">
            <v>26.073673184357538</v>
          </cell>
          <cell r="I37">
            <v>27.211924326390211</v>
          </cell>
          <cell r="J37">
            <v>26.833646079791141</v>
          </cell>
          <cell r="K37">
            <v>26.40722724113968</v>
          </cell>
          <cell r="M37" t="str">
            <v>ENCARGO POLÍTICO</v>
          </cell>
          <cell r="N37" t="str">
            <v>% de entidades culturales del municipio s/total de entidades del municipio</v>
          </cell>
          <cell r="O37" t="str">
            <v>Fomentar el tejido asociativo municipal</v>
          </cell>
          <cell r="P37" t="str">
            <v>POLICY/STRETEGIC GOALS</v>
          </cell>
          <cell r="T37" t="str">
            <v>V86053</v>
          </cell>
          <cell r="U37" t="str">
            <v>V86052</v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>
            <v>86271</v>
          </cell>
          <cell r="AF37" t="str">
            <v>GEN</v>
          </cell>
          <cell r="AH37" t="str">
            <v>% d'entitats culturals del municipi s/total d'entitats del municipi</v>
          </cell>
        </row>
        <row r="38">
          <cell r="B38">
            <v>33</v>
          </cell>
          <cell r="C38">
            <v>90927</v>
          </cell>
          <cell r="D38" t="str">
            <v>ENCÀRREC POLÍTIC</v>
          </cell>
          <cell r="E38" t="str">
            <v>% d'entitats culturals que participen al Cicle festiu i Festivals municipals</v>
          </cell>
          <cell r="F38" t="str">
            <v>Fomentar el teixit associatiu municipal</v>
          </cell>
          <cell r="G38">
            <v>46.80944055944056</v>
          </cell>
          <cell r="H38">
            <v>19.979042961928052</v>
          </cell>
          <cell r="I38">
            <v>28.273381294964029</v>
          </cell>
          <cell r="J38">
            <v>40.055058499655892</v>
          </cell>
          <cell r="K38">
            <v>40.350877192982459</v>
          </cell>
          <cell r="M38" t="str">
            <v>ENCARGO POLÍTICO</v>
          </cell>
          <cell r="N38" t="str">
            <v>% de entidades culturales que participan en el Ciclo festivo y Festivales municipales</v>
          </cell>
          <cell r="O38" t="str">
            <v>Fomentar el tejido asociativo municipal</v>
          </cell>
          <cell r="P38" t="str">
            <v>POLICY/STRETEGIC GOALS</v>
          </cell>
          <cell r="T38" t="str">
            <v>V86230</v>
          </cell>
          <cell r="U38" t="str">
            <v>V86053</v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>
            <v>90927</v>
          </cell>
          <cell r="AF38" t="str">
            <v>CFE</v>
          </cell>
          <cell r="AH38" t="str">
            <v>% d'entitats culturals que participen al Cicle festiu i Festivals municipals</v>
          </cell>
        </row>
        <row r="39">
          <cell r="B39">
            <v>34</v>
          </cell>
          <cell r="C39">
            <v>95509</v>
          </cell>
          <cell r="D39" t="str">
            <v>ENCÀRREC POLÍTIC</v>
          </cell>
          <cell r="E39" t="str">
            <v>% d’entitats culturals amb participació en els òrgans de governança actius en el municipi</v>
          </cell>
          <cell r="F39" t="str">
            <v>Fomentar el teixit associatiu municipal</v>
          </cell>
          <cell r="G39" t="str">
            <v>-</v>
          </cell>
          <cell r="H39" t="str">
            <v>-</v>
          </cell>
          <cell r="I39" t="str">
            <v>-</v>
          </cell>
          <cell r="J39" t="str">
            <v>-</v>
          </cell>
          <cell r="K39">
            <v>24.520591009116629</v>
          </cell>
          <cell r="M39" t="str">
            <v>ENCARGO POLÍTICO</v>
          </cell>
          <cell r="N39" t="str">
            <v>% de entidades culturales con participación en los órganos de gobernanza activos en el municipi sobre el total de entidades culturales del municipio</v>
          </cell>
          <cell r="O39" t="str">
            <v>Fomentar el tejido asociativo municipal</v>
          </cell>
          <cell r="P39" t="str">
            <v>POLICY/STRETEGIC GOALS</v>
          </cell>
          <cell r="T39" t="str">
            <v>V95394</v>
          </cell>
          <cell r="U39" t="str">
            <v>V86053</v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>
            <v>95509</v>
          </cell>
          <cell r="AF39" t="str">
            <v>GEN</v>
          </cell>
          <cell r="AH39" t="str">
            <v>% d’entitats culturals amb participació en els òrgans de governança actius en el municipi</v>
          </cell>
        </row>
        <row r="40">
          <cell r="B40">
            <v>35</v>
          </cell>
          <cell r="C40">
            <v>95514</v>
          </cell>
          <cell r="D40" t="str">
            <v>ENCÀRREC POLÍTIC</v>
          </cell>
          <cell r="E40" t="str">
            <v>Nombre d’òrgans de governança actius de l‘àmbit cultural al municipi</v>
          </cell>
          <cell r="F40" t="str">
            <v>Fomentar el teixit associatiu municipal</v>
          </cell>
          <cell r="G40" t="str">
            <v>-</v>
          </cell>
          <cell r="H40" t="str">
            <v>-</v>
          </cell>
          <cell r="I40" t="str">
            <v>-</v>
          </cell>
          <cell r="J40" t="str">
            <v>-</v>
          </cell>
          <cell r="K40">
            <v>3.1</v>
          </cell>
          <cell r="M40" t="str">
            <v>ENCARGO POLÍTICO</v>
          </cell>
          <cell r="N40" t="str">
            <v>Número de órganos de gobernanza activos del ámbito cultural en el municipio</v>
          </cell>
          <cell r="O40" t="str">
            <v>Fomentar el tejido asociativo municipal</v>
          </cell>
          <cell r="P40" t="str">
            <v>POLICY/STRETEGIC GOALS</v>
          </cell>
          <cell r="T40" t="str">
            <v>V95393</v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>
            <v>95514</v>
          </cell>
          <cell r="AF40" t="str">
            <v>CFE</v>
          </cell>
          <cell r="AH40" t="str">
            <v>Nombre d’òrgans de governança actius de l‘àmbit cultural al municipi</v>
          </cell>
        </row>
        <row r="41">
          <cell r="B41">
            <v>36</v>
          </cell>
          <cell r="C41">
            <v>91012</v>
          </cell>
          <cell r="D41" t="str">
            <v>ENCÀRREC POLÍTIC</v>
          </cell>
          <cell r="E41" t="str">
            <v>Projectes amb residència a l'Espai de creació o a d'altres espais municipals</v>
          </cell>
          <cell r="F41" t="str">
            <v>Promocionar la creació cultural al municipi</v>
          </cell>
          <cell r="G41">
            <v>21.75</v>
          </cell>
          <cell r="H41">
            <v>22.866666666666671</v>
          </cell>
          <cell r="I41">
            <v>23.857142857142861</v>
          </cell>
          <cell r="J41">
            <v>26.333333333333329</v>
          </cell>
          <cell r="K41">
            <v>29.3125</v>
          </cell>
          <cell r="M41" t="str">
            <v>ENCARGO POLÍTICO</v>
          </cell>
          <cell r="N41" t="str">
            <v>Proyectos con residencia en el Espacio de creación o en otros espacios municipales</v>
          </cell>
          <cell r="O41" t="str">
            <v>Promocionar la creación cultural en el municipio</v>
          </cell>
          <cell r="P41" t="str">
            <v>POLICY/STRETEGIC GOALS</v>
          </cell>
          <cell r="T41" t="str">
            <v>V86208</v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>
            <v>91012</v>
          </cell>
          <cell r="AF41" t="str">
            <v>ECR</v>
          </cell>
          <cell r="AH41" t="str">
            <v>Projectes amb residència a l'Espai de creació o a d'altres espais municipals</v>
          </cell>
        </row>
        <row r="42">
          <cell r="B42">
            <v>37</v>
          </cell>
          <cell r="C42">
            <v>91017</v>
          </cell>
          <cell r="D42" t="str">
            <v>ENCÀRREC POLÍTIC</v>
          </cell>
          <cell r="E42" t="str">
            <v>Total de dies amb residència als Espais de creació o a d'altres espais municipals</v>
          </cell>
          <cell r="F42" t="str">
            <v>Promocionar la creació cultural al municipi</v>
          </cell>
          <cell r="G42">
            <v>3509.666666666667</v>
          </cell>
          <cell r="H42">
            <v>721.4</v>
          </cell>
          <cell r="I42">
            <v>789.57142857142856</v>
          </cell>
          <cell r="J42">
            <v>746.93333333333328</v>
          </cell>
          <cell r="K42">
            <v>1438.4375</v>
          </cell>
          <cell r="M42" t="str">
            <v>ENCARGO POLÍTICO</v>
          </cell>
          <cell r="N42" t="str">
            <v>Total de días con residencia en los Espacios de creación o en otros espacios municipales</v>
          </cell>
          <cell r="O42" t="str">
            <v>Promocionar la creación cultural en el municipio</v>
          </cell>
          <cell r="P42" t="str">
            <v>POLICY/STRETEGIC GOALS</v>
          </cell>
          <cell r="T42" t="str">
            <v>V86217</v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>
            <v>91017</v>
          </cell>
          <cell r="AF42" t="str">
            <v>ECR</v>
          </cell>
          <cell r="AH42" t="str">
            <v>Total de dies amb residència als Espais de creació o a d'altres espais municipals</v>
          </cell>
        </row>
        <row r="43">
          <cell r="B43">
            <v>38</v>
          </cell>
          <cell r="C43">
            <v>86301</v>
          </cell>
          <cell r="D43" t="str">
            <v>USUARI/CLIENT</v>
          </cell>
          <cell r="E43" t="str">
            <v>Visites totals als equipaments culturals del municipi per cada 100 habitants</v>
          </cell>
          <cell r="F43" t="str">
            <v>Fomentar l'accés als equipaments culturals del municipi (I)</v>
          </cell>
          <cell r="G43">
            <v>468.31710429384032</v>
          </cell>
          <cell r="H43">
            <v>159.71214574372479</v>
          </cell>
          <cell r="I43">
            <v>242.8442057109738</v>
          </cell>
          <cell r="J43">
            <v>363.35881467489151</v>
          </cell>
          <cell r="K43">
            <v>449.95731942803059</v>
          </cell>
          <cell r="M43" t="str">
            <v>USUARIO/CLIENTE</v>
          </cell>
          <cell r="N43" t="str">
            <v>Visitas totales a los equipamientos culturales del municipio por cada 100 habitantes</v>
          </cell>
          <cell r="O43" t="str">
            <v>Fomentar el acceso a los equipamientos culturales del municipio (I)</v>
          </cell>
          <cell r="P43" t="str">
            <v>USER/CUSTOMER</v>
          </cell>
          <cell r="T43" t="str">
            <v>V86056</v>
          </cell>
          <cell r="U43" t="str">
            <v>V86076</v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>
            <v>86301</v>
          </cell>
          <cell r="AF43" t="str">
            <v>GEN</v>
          </cell>
          <cell r="AH43" t="str">
            <v>Visites totals als equipaments culturals del municipi per cada 100 habitants</v>
          </cell>
        </row>
        <row r="44">
          <cell r="B44">
            <v>39</v>
          </cell>
          <cell r="C44">
            <v>91027</v>
          </cell>
          <cell r="D44" t="str">
            <v>USUARI/CLIENT</v>
          </cell>
          <cell r="E44" t="str">
            <v>Visites presencials a les Biblioteques públiques per cada 100 habitants</v>
          </cell>
          <cell r="F44" t="str">
            <v>Fomentar l'accés als equipaments culturals del municipi (I)</v>
          </cell>
          <cell r="G44">
            <v>301.20096588368119</v>
          </cell>
          <cell r="H44">
            <v>105.1120926548185</v>
          </cell>
          <cell r="I44">
            <v>150.80567841924071</v>
          </cell>
          <cell r="J44">
            <v>217.83860802059101</v>
          </cell>
          <cell r="K44">
            <v>271.05695179327739</v>
          </cell>
          <cell r="M44" t="str">
            <v>USUARIO/CLIENTE</v>
          </cell>
          <cell r="N44" t="str">
            <v>Visitas presenciales a las Bibliotecas públicas por cada 100 habitantes</v>
          </cell>
          <cell r="O44" t="str">
            <v>Fomentar el acceso a los equipamientos culturales del municipio (I)</v>
          </cell>
          <cell r="P44" t="str">
            <v>USER/CUSTOMER</v>
          </cell>
          <cell r="T44" t="str">
            <v>V86089</v>
          </cell>
          <cell r="U44" t="str">
            <v>V86076</v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>
            <v>91027</v>
          </cell>
          <cell r="AF44" t="str">
            <v>BIB</v>
          </cell>
          <cell r="AH44" t="str">
            <v>Visites presencials a les Biblioteques públiques per cada 100 habitants</v>
          </cell>
        </row>
        <row r="45">
          <cell r="B45">
            <v>40</v>
          </cell>
          <cell r="C45">
            <v>91032</v>
          </cell>
          <cell r="D45" t="str">
            <v>USUARI/CLIENT</v>
          </cell>
          <cell r="E45" t="str">
            <v>Usos dels CCP del municipi per cada 100 habitants</v>
          </cell>
          <cell r="F45" t="str">
            <v>Fomentar l'accés als equipaments culturals del municipi (I)</v>
          </cell>
          <cell r="G45">
            <v>92.652446087304071</v>
          </cell>
          <cell r="H45">
            <v>29.778874907081651</v>
          </cell>
          <cell r="I45">
            <v>41.175909378377924</v>
          </cell>
          <cell r="J45">
            <v>84.541629944800235</v>
          </cell>
          <cell r="K45">
            <v>107.1854834712576</v>
          </cell>
          <cell r="M45" t="str">
            <v>USUARIO/CLIENTE</v>
          </cell>
          <cell r="N45" t="str">
            <v>Usos de los CCP del municipio por cada 100 habitantes</v>
          </cell>
          <cell r="O45" t="str">
            <v>Fomentar el acceso a los equipamientos culturales del municipio (I)</v>
          </cell>
          <cell r="P45" t="str">
            <v>USER/CUSTOMER</v>
          </cell>
          <cell r="T45" t="str">
            <v>V90815</v>
          </cell>
          <cell r="U45" t="str">
            <v>V86076</v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>
            <v>91032</v>
          </cell>
          <cell r="AF45" t="str">
            <v>CCP</v>
          </cell>
          <cell r="AH45" t="str">
            <v>Usos dels CCP del municipi per cada 100 habitants</v>
          </cell>
        </row>
        <row r="46">
          <cell r="B46">
            <v>41</v>
          </cell>
          <cell r="C46">
            <v>91037</v>
          </cell>
          <cell r="D46" t="str">
            <v>USUARI/CLIENT</v>
          </cell>
          <cell r="E46" t="str">
            <v>Visitants presencials als Museus per cada 100 habitants</v>
          </cell>
          <cell r="F46" t="str">
            <v>Fomentar l'accés als equipaments culturals del municipi (I)</v>
          </cell>
          <cell r="G46">
            <v>26.285861489234769</v>
          </cell>
          <cell r="H46">
            <v>9.4486724719689619</v>
          </cell>
          <cell r="I46">
            <v>18.292389773779881</v>
          </cell>
          <cell r="J46">
            <v>21.8755007210383</v>
          </cell>
          <cell r="K46">
            <v>24.363258311140061</v>
          </cell>
          <cell r="M46" t="str">
            <v>USUARIO/CLIENTE</v>
          </cell>
          <cell r="N46" t="str">
            <v>Visitantes presenciales en los Museos por cada 100 habitantes</v>
          </cell>
          <cell r="O46" t="str">
            <v>Fomentar el acceso a los equipamientos culturales del municipio (I)</v>
          </cell>
          <cell r="P46" t="str">
            <v>USER/CUSTOMER</v>
          </cell>
          <cell r="T46" t="str">
            <v>V86138</v>
          </cell>
          <cell r="U46" t="str">
            <v>V86076</v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>
            <v>91037</v>
          </cell>
          <cell r="AF46" t="str">
            <v>MUS</v>
          </cell>
          <cell r="AH46" t="str">
            <v>Visitants presencials als Museus per cada 100 habitants</v>
          </cell>
        </row>
        <row r="47">
          <cell r="B47">
            <v>42</v>
          </cell>
          <cell r="C47">
            <v>91042</v>
          </cell>
          <cell r="D47" t="str">
            <v>USUARI/CLIENT</v>
          </cell>
          <cell r="E47" t="str">
            <v>Número d'usuaris externs dels Arxius municipals per cada 100 habitants</v>
          </cell>
          <cell r="F47" t="str">
            <v>Fomentar l'accés als equipaments culturals del municipi (II)</v>
          </cell>
          <cell r="G47">
            <v>0.31925784353263459</v>
          </cell>
          <cell r="H47">
            <v>0.29621402375630551</v>
          </cell>
          <cell r="I47">
            <v>0.38590463490492721</v>
          </cell>
          <cell r="J47">
            <v>0.51794814404937317</v>
          </cell>
          <cell r="K47">
            <v>0.48153954661494469</v>
          </cell>
          <cell r="M47" t="str">
            <v>USUARIO/CLIENTE</v>
          </cell>
          <cell r="N47" t="str">
            <v>Número de usuarios externos de los Archivos municipales por cada 100 habitantes</v>
          </cell>
          <cell r="O47" t="str">
            <v>Fomentar el acceso a los equipamientos culturales del municipio (II)</v>
          </cell>
          <cell r="P47" t="str">
            <v>USER/CUSTOMER</v>
          </cell>
          <cell r="T47" t="str">
            <v>V86157</v>
          </cell>
          <cell r="U47" t="str">
            <v>V86076</v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>
            <v>91042</v>
          </cell>
          <cell r="AF47" t="str">
            <v>ARX</v>
          </cell>
          <cell r="AH47" t="str">
            <v>Número d'usuaris externs dels Arxius municipals per cada 100 habitants</v>
          </cell>
        </row>
        <row r="48">
          <cell r="B48">
            <v>43</v>
          </cell>
          <cell r="C48">
            <v>91047</v>
          </cell>
          <cell r="D48" t="str">
            <v>USUARI/CLIENT</v>
          </cell>
          <cell r="E48" t="str">
            <v>Assistents totals als Espais escènics per cada 100 habitants</v>
          </cell>
          <cell r="F48" t="str">
            <v>Fomentar l'accés als equipaments culturals del municipi (II)</v>
          </cell>
          <cell r="G48">
            <v>35.150357116422512</v>
          </cell>
          <cell r="H48">
            <v>12.245039331666559</v>
          </cell>
          <cell r="I48">
            <v>16.744441622381991</v>
          </cell>
          <cell r="J48">
            <v>25.933663234433801</v>
          </cell>
          <cell r="K48">
            <v>29.172033464951859</v>
          </cell>
          <cell r="M48" t="str">
            <v>USUARIO/CLIENTE</v>
          </cell>
          <cell r="N48" t="str">
            <v>Asistentes totales a los Espacios escénicos por cada 100 habitantes</v>
          </cell>
          <cell r="O48" t="str">
            <v>Fomentar el acceso a los equipamientos culturales del municipio (II)</v>
          </cell>
          <cell r="P48" t="str">
            <v>USER/CUSTOMER</v>
          </cell>
          <cell r="T48" t="str">
            <v>V86113</v>
          </cell>
          <cell r="U48" t="str">
            <v>V86076</v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>
            <v>91047</v>
          </cell>
          <cell r="AF48" t="str">
            <v>ESC</v>
          </cell>
          <cell r="AH48" t="str">
            <v>Assistents totals als Espais escènics per cada 100 habitants</v>
          </cell>
        </row>
        <row r="49">
          <cell r="B49">
            <v>44</v>
          </cell>
          <cell r="C49">
            <v>91052</v>
          </cell>
          <cell r="D49" t="str">
            <v>USUARI/CLIENT</v>
          </cell>
          <cell r="E49" t="str">
            <v>Visites presencials als Centres d'art per cada 100 habitants</v>
          </cell>
          <cell r="F49" t="str">
            <v>Fomentar l'accés als equipaments culturals del municipi (II)</v>
          </cell>
          <cell r="G49">
            <v>14.09228161321351</v>
          </cell>
          <cell r="H49">
            <v>6.9224400121328378</v>
          </cell>
          <cell r="I49">
            <v>11.03708930008615</v>
          </cell>
          <cell r="J49">
            <v>11.507383836068851</v>
          </cell>
          <cell r="K49">
            <v>12.90836783466878</v>
          </cell>
          <cell r="M49" t="str">
            <v>USUARIO/CLIENTE</v>
          </cell>
          <cell r="N49" t="str">
            <v>Visitas presenciales en los Centros de arte por cada 100 habitantes</v>
          </cell>
          <cell r="O49" t="str">
            <v>Fomentar el acceso a los equipamientos culturales del municipio (II)</v>
          </cell>
          <cell r="P49" t="str">
            <v>USER/CUSTOMER</v>
          </cell>
          <cell r="T49" t="str">
            <v>V86196</v>
          </cell>
          <cell r="U49" t="str">
            <v>V86076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>
            <v>91052</v>
          </cell>
          <cell r="AF49" t="str">
            <v>CAR</v>
          </cell>
          <cell r="AH49" t="str">
            <v>Visites presencials als Centres d'art per cada 100 habitants</v>
          </cell>
        </row>
        <row r="50">
          <cell r="B50">
            <v>45</v>
          </cell>
          <cell r="C50">
            <v>91057</v>
          </cell>
          <cell r="D50" t="str">
            <v>USUARI/CLIENT</v>
          </cell>
          <cell r="E50" t="str">
            <v>Assistència als Festivals municipals per 100 habitants</v>
          </cell>
          <cell r="F50" t="str">
            <v>Fomentar l'accés als equipaments culturals del municipi (II)</v>
          </cell>
          <cell r="G50">
            <v>23.82030735447356</v>
          </cell>
          <cell r="H50">
            <v>5.5905885259838426</v>
          </cell>
          <cell r="I50">
            <v>14.210032034641459</v>
          </cell>
          <cell r="J50">
            <v>30.38023658898522</v>
          </cell>
          <cell r="K50">
            <v>27.429155077688481</v>
          </cell>
          <cell r="M50" t="str">
            <v>USUARIO/CLIENTE</v>
          </cell>
          <cell r="N50" t="str">
            <v>Asistencia a los Festivales municipales por 100 habitantes</v>
          </cell>
          <cell r="O50" t="str">
            <v>Fomentar el acceso a los equipamientos culturales del municipio (II)</v>
          </cell>
          <cell r="P50" t="str">
            <v>USER/CUSTOMER</v>
          </cell>
          <cell r="T50" t="str">
            <v>V86233</v>
          </cell>
          <cell r="U50" t="str">
            <v>V86076</v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>
            <v>91057</v>
          </cell>
          <cell r="AF50" t="str">
            <v>CFE</v>
          </cell>
          <cell r="AH50" t="str">
            <v>Assistència als Festivals municipals per 100 habitants</v>
          </cell>
        </row>
        <row r="51">
          <cell r="B51">
            <v>46</v>
          </cell>
          <cell r="C51">
            <v>91067</v>
          </cell>
          <cell r="D51" t="str">
            <v>USUARI/CLIENT</v>
          </cell>
          <cell r="E51" t="str">
            <v>% de població en edat escolar que ha fet ús dels serveis de les Biblioteques públiques</v>
          </cell>
          <cell r="F51" t="str">
            <v>Fomentar l'ús dels serveis culturals en els infants del municipi</v>
          </cell>
          <cell r="G51">
            <v>19.592211565484838</v>
          </cell>
          <cell r="H51">
            <v>12.21129530767069</v>
          </cell>
          <cell r="I51">
            <v>9.8471662493807663</v>
          </cell>
          <cell r="J51">
            <v>17.14220952065893</v>
          </cell>
          <cell r="K51">
            <v>20.03081475684467</v>
          </cell>
          <cell r="M51" t="str">
            <v>USUARIO/CLIENTE</v>
          </cell>
          <cell r="N51" t="str">
            <v>% de población en edad escolar que ha hecho uso de los servicios de las Bibliotecas públicas</v>
          </cell>
          <cell r="O51" t="str">
            <v>Fomentar el uso de los servicios culturales en la infancia del municipio</v>
          </cell>
          <cell r="P51" t="str">
            <v>USER/CUSTOMER</v>
          </cell>
          <cell r="T51" t="str">
            <v>V90805</v>
          </cell>
          <cell r="U51" t="str">
            <v>V86077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>
            <v>91067</v>
          </cell>
          <cell r="AF51" t="str">
            <v>BIB</v>
          </cell>
          <cell r="AH51" t="str">
            <v>% de població en edat escolar que ha fet ús dels serveis de les Biblioteques públiques</v>
          </cell>
        </row>
        <row r="52">
          <cell r="B52">
            <v>47</v>
          </cell>
          <cell r="C52">
            <v>91072</v>
          </cell>
          <cell r="D52" t="str">
            <v>USUARI/CLIENT</v>
          </cell>
          <cell r="E52" t="str">
            <v>% de població en edat escolar que ha participat en visites escolars als Museus</v>
          </cell>
          <cell r="F52" t="str">
            <v>Fomentar l'ús dels serveis culturals en els infants del municipi</v>
          </cell>
          <cell r="G52">
            <v>44.794313774194173</v>
          </cell>
          <cell r="H52">
            <v>16.113601677120219</v>
          </cell>
          <cell r="I52">
            <v>28.96651836920427</v>
          </cell>
          <cell r="J52">
            <v>42.129710330684439</v>
          </cell>
          <cell r="K52">
            <v>47.746704757883563</v>
          </cell>
          <cell r="M52" t="str">
            <v>USUARIO/CLIENTE</v>
          </cell>
          <cell r="N52" t="str">
            <v>% de población en edad escolar que ha participado en visitas escolares a los Museos</v>
          </cell>
          <cell r="O52" t="str">
            <v>Fomentar el uso de los servicios culturales en la infancia del municipio</v>
          </cell>
          <cell r="P52" t="str">
            <v>USER/CUSTOMER</v>
          </cell>
          <cell r="T52" t="str">
            <v>V86140</v>
          </cell>
          <cell r="U52" t="str">
            <v>V86077</v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>
            <v>91072</v>
          </cell>
          <cell r="AF52" t="str">
            <v>MUS</v>
          </cell>
          <cell r="AH52" t="str">
            <v>% de població en edat escolar que ha participat en visites escolars als Museus</v>
          </cell>
        </row>
        <row r="53">
          <cell r="B53">
            <v>48</v>
          </cell>
          <cell r="C53">
            <v>91077</v>
          </cell>
          <cell r="D53" t="str">
            <v>USUARI/CLIENT</v>
          </cell>
          <cell r="E53" t="str">
            <v>% de població en edat escolar assistents a funcions realitzades a l'Espai escènic per al públic escolar</v>
          </cell>
          <cell r="F53" t="str">
            <v>Fomentar l'ús dels serveis culturals en els infants del municipi</v>
          </cell>
          <cell r="G53">
            <v>65.622384052533647</v>
          </cell>
          <cell r="H53">
            <v>18.134543078349459</v>
          </cell>
          <cell r="I53">
            <v>21.720262254136749</v>
          </cell>
          <cell r="J53">
            <v>44.087003949987668</v>
          </cell>
          <cell r="K53">
            <v>47.679443818113491</v>
          </cell>
          <cell r="M53" t="str">
            <v>USUARIO/CLIENTE</v>
          </cell>
          <cell r="N53" t="str">
            <v>% de población en edad escolar asistentes a funciones realizadas en el Espacio escénico para el público escolar</v>
          </cell>
          <cell r="O53" t="str">
            <v>Fomentar el uso de los servicios culturales en la infancia del municipio</v>
          </cell>
          <cell r="P53" t="str">
            <v>USER/CUSTOMER</v>
          </cell>
          <cell r="T53" t="str">
            <v>V86115</v>
          </cell>
          <cell r="U53" t="str">
            <v>V86077</v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>
            <v>91077</v>
          </cell>
          <cell r="AF53" t="str">
            <v>ESC</v>
          </cell>
          <cell r="AH53" t="str">
            <v>% de població en edat escolar assistents a funcions realitzades a l'Espai escènic per al públic escolar</v>
          </cell>
        </row>
        <row r="54">
          <cell r="B54">
            <v>49</v>
          </cell>
          <cell r="C54">
            <v>91082</v>
          </cell>
          <cell r="D54" t="str">
            <v>USUARI/CLIENT</v>
          </cell>
          <cell r="E54" t="str">
            <v>% de població en edat escolar que ha participat en visites escolars al Centre d'art</v>
          </cell>
          <cell r="F54" t="str">
            <v>Fomentar l'ús dels serveis culturals en els infants del municipi</v>
          </cell>
          <cell r="G54">
            <v>8.086534843507561</v>
          </cell>
          <cell r="H54">
            <v>2.045551596044183</v>
          </cell>
          <cell r="I54">
            <v>6.7946830316452829</v>
          </cell>
          <cell r="J54">
            <v>8.5268509461531963</v>
          </cell>
          <cell r="K54">
            <v>9.8784404041714655</v>
          </cell>
          <cell r="M54" t="str">
            <v>USUARIO/CLIENTE</v>
          </cell>
          <cell r="N54" t="str">
            <v>% de población en edad escolar que ha participado en visitas escolares al Centro de arte</v>
          </cell>
          <cell r="O54" t="str">
            <v>Fomentar el uso de los servicios culturales en la infancia del municipio</v>
          </cell>
          <cell r="P54" t="str">
            <v>USER/CUSTOMER</v>
          </cell>
          <cell r="T54" t="str">
            <v>V86197</v>
          </cell>
          <cell r="U54" t="str">
            <v>V86077</v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>
            <v>91082</v>
          </cell>
          <cell r="AF54" t="str">
            <v>CAR</v>
          </cell>
          <cell r="AH54" t="str">
            <v>% de població en edat escolar que ha participat en visites escolars al Centre d'art</v>
          </cell>
        </row>
        <row r="55">
          <cell r="B55">
            <v>50</v>
          </cell>
          <cell r="C55">
            <v>88819</v>
          </cell>
          <cell r="D55" t="str">
            <v>USUARI/CLIENT</v>
          </cell>
          <cell r="E55" t="str">
            <v>Nombre anual de visites als llocs web de l'àmbit de la cultura municipal per habitant</v>
          </cell>
          <cell r="F55" t="str">
            <v>Difondre la cultura a través de les xarxes socials</v>
          </cell>
          <cell r="G55">
            <v>2.723149162352561</v>
          </cell>
          <cell r="H55">
            <v>1.78751067963445</v>
          </cell>
          <cell r="I55">
            <v>2.3169544358416339</v>
          </cell>
          <cell r="J55">
            <v>2.4573781343947512</v>
          </cell>
          <cell r="K55">
            <v>2.6767572378791318</v>
          </cell>
          <cell r="M55" t="str">
            <v>USUARIO/CLIENTE</v>
          </cell>
          <cell r="N55" t="str">
            <v>Número anual de visitas a los sitios web del ámbito de la cultura municipal por habitante</v>
          </cell>
          <cell r="O55" t="str">
            <v>Difundir la cultura a través de las redes sociales</v>
          </cell>
          <cell r="P55" t="str">
            <v>USER/CUSTOMER</v>
          </cell>
          <cell r="T55" t="str">
            <v>V88725</v>
          </cell>
          <cell r="U55" t="str">
            <v>V86076</v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>
            <v>88819</v>
          </cell>
          <cell r="AF55" t="str">
            <v>GEN</v>
          </cell>
          <cell r="AH55" t="str">
            <v>Nombre anual de visites als llocs web de l'àmbit de la cultura municipal per habitant</v>
          </cell>
        </row>
        <row r="56">
          <cell r="B56">
            <v>51</v>
          </cell>
          <cell r="C56">
            <v>86316</v>
          </cell>
          <cell r="D56" t="str">
            <v>USUARI/CLIENT</v>
          </cell>
          <cell r="E56" t="str">
            <v>Nombre de perfils actius a les xarxes socials per cada 10.000 habitants</v>
          </cell>
          <cell r="F56" t="str">
            <v>Difondre la cultura a través de les xarxes socials</v>
          </cell>
          <cell r="G56">
            <v>2.9116723006112251</v>
          </cell>
          <cell r="H56">
            <v>2.7425074821391049</v>
          </cell>
          <cell r="I56">
            <v>3.0484620791075909</v>
          </cell>
          <cell r="J56">
            <v>2.6774382608035689</v>
          </cell>
          <cell r="K56">
            <v>2.6810029188538729</v>
          </cell>
          <cell r="M56" t="str">
            <v>USUARIO/CLIENTE</v>
          </cell>
          <cell r="N56" t="str">
            <v>Número de perfiles activos en las redes sociales por cada 10.000 habitantes</v>
          </cell>
          <cell r="O56" t="str">
            <v>Difundir la cultura a través de las redes sociales</v>
          </cell>
          <cell r="P56" t="str">
            <v>USER/CUSTOMER</v>
          </cell>
          <cell r="T56" t="str">
            <v>V88726</v>
          </cell>
          <cell r="U56" t="str">
            <v>V86076</v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>
            <v>86316</v>
          </cell>
          <cell r="AF56" t="str">
            <v>GEN</v>
          </cell>
          <cell r="AH56" t="str">
            <v>Nombre de perfils actius a les xarxes socials per cada 10.000 habitants</v>
          </cell>
        </row>
        <row r="57">
          <cell r="B57">
            <v>52</v>
          </cell>
          <cell r="C57">
            <v>86321</v>
          </cell>
          <cell r="D57" t="str">
            <v>USUARI/CLIENT</v>
          </cell>
          <cell r="E57" t="str">
            <v>Nombre total de seguidors a les xarxes socials per 1.000 habitants</v>
          </cell>
          <cell r="F57" t="str">
            <v>Difondre la cultura a través de les xarxes socials</v>
          </cell>
          <cell r="G57">
            <v>537.01244330012901</v>
          </cell>
          <cell r="H57">
            <v>531.16624921006144</v>
          </cell>
          <cell r="I57">
            <v>656.9830951487113</v>
          </cell>
          <cell r="J57">
            <v>729.29623429903825</v>
          </cell>
          <cell r="K57">
            <v>756.62626239186898</v>
          </cell>
          <cell r="M57" t="str">
            <v>USUARIO/CLIENTE</v>
          </cell>
          <cell r="N57" t="str">
            <v>Número total de seguidores en las redes sociales por 1.000 habitantes</v>
          </cell>
          <cell r="O57" t="str">
            <v>Difundir la cultura a través de las redes sociales</v>
          </cell>
          <cell r="P57" t="str">
            <v>USER/CUSTOMER</v>
          </cell>
          <cell r="T57" t="str">
            <v>V88727</v>
          </cell>
          <cell r="U57" t="str">
            <v>V86076</v>
          </cell>
          <cell r="AE57">
            <v>86321</v>
          </cell>
          <cell r="AF57" t="str">
            <v>GEN</v>
          </cell>
          <cell r="AH57" t="str">
            <v>Nombre total de seguidors a les xarxes socials per 1.000 habitants</v>
          </cell>
        </row>
        <row r="58">
          <cell r="B58">
            <v>53</v>
          </cell>
          <cell r="C58">
            <v>86311</v>
          </cell>
          <cell r="D58" t="str">
            <v>USUARI/CLIENT</v>
          </cell>
          <cell r="E58" t="str">
            <v>Mitjana d'aparicions de l’àrea de cultura a la premsa comarcal (en paper o digital) per mes</v>
          </cell>
          <cell r="F58" t="str">
            <v>Difondre l'activitat cultural municipal a la premsa</v>
          </cell>
          <cell r="G58" t="str">
            <v>-</v>
          </cell>
          <cell r="H58" t="str">
            <v>-</v>
          </cell>
          <cell r="I58" t="str">
            <v>-</v>
          </cell>
          <cell r="J58" t="str">
            <v>-</v>
          </cell>
          <cell r="K58" t="str">
            <v>-</v>
          </cell>
          <cell r="M58" t="str">
            <v>USUARIO/CLIENTE</v>
          </cell>
          <cell r="N58" t="str">
            <v>Media de apariciones del área de cultura en la prensa comarcal (en papel o digital) por mes</v>
          </cell>
          <cell r="O58" t="str">
            <v>Difundir la actividad cultural municipal en la prensa</v>
          </cell>
          <cell r="P58" t="str">
            <v>USER/CUSTOMER</v>
          </cell>
          <cell r="T58" t="str">
            <v>V86057</v>
          </cell>
          <cell r="U58" t="str">
            <v>V91360</v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>
            <v>86311</v>
          </cell>
          <cell r="AF58" t="str">
            <v>GEN</v>
          </cell>
          <cell r="AH58" t="str">
            <v>Mitjana d'aparicions de l’àrea de cultura a la premsa comarcal (en paper o digital) per mes</v>
          </cell>
        </row>
        <row r="59">
          <cell r="B59">
            <v>54</v>
          </cell>
          <cell r="C59">
            <v>89299</v>
          </cell>
          <cell r="D59" t="str">
            <v>USUARI/CLIENT</v>
          </cell>
          <cell r="E59" t="str">
            <v>Nombre de Newsletters de l'àrea de cultura enviats durant l'any</v>
          </cell>
          <cell r="F59" t="str">
            <v>Difondre l'activitat cultural municipal a la premsa</v>
          </cell>
          <cell r="G59">
            <v>52.277777777777779</v>
          </cell>
          <cell r="H59">
            <v>63.8</v>
          </cell>
          <cell r="I59">
            <v>79.523809523809518</v>
          </cell>
          <cell r="J59">
            <v>64.862068965517238</v>
          </cell>
          <cell r="K59">
            <v>72.857142857142861</v>
          </cell>
          <cell r="M59" t="str">
            <v>USUARIO/CLIENTE</v>
          </cell>
          <cell r="N59" t="str">
            <v>Número de Newsletters del área de cultura enviados durante el año</v>
          </cell>
          <cell r="O59" t="str">
            <v>Difundir la actividad cultural municipal en la prensa</v>
          </cell>
          <cell r="P59" t="str">
            <v>USER/CUSTOMER</v>
          </cell>
          <cell r="T59" t="str">
            <v>V89140</v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>
            <v>89299</v>
          </cell>
          <cell r="AF59" t="str">
            <v>GEN</v>
          </cell>
          <cell r="AH59" t="str">
            <v>Nombre de Newsletters de l'àrea de cultura enviats durant l'any</v>
          </cell>
        </row>
        <row r="60">
          <cell r="B60">
            <v>55</v>
          </cell>
          <cell r="C60">
            <v>89304</v>
          </cell>
          <cell r="D60" t="str">
            <v>USUARI/CLIENT</v>
          </cell>
          <cell r="E60" t="str">
            <v>Nombre de suscriptors a les newsletters de l'àrea de cultura per 1.000 habitants</v>
          </cell>
          <cell r="F60" t="str">
            <v>Difondre l'activitat cultural municipal a la premsa</v>
          </cell>
          <cell r="G60">
            <v>118.3925958003673</v>
          </cell>
          <cell r="H60">
            <v>100.27541895002921</v>
          </cell>
          <cell r="I60">
            <v>118.7260641222064</v>
          </cell>
          <cell r="J60">
            <v>111.688713915926</v>
          </cell>
          <cell r="K60">
            <v>133.2070060665302</v>
          </cell>
          <cell r="M60" t="str">
            <v>USUARIO/CLIENTE</v>
          </cell>
          <cell r="N60" t="str">
            <v>Número de subscriptores a las newsletters del área de cultura por 1.000 habitantes</v>
          </cell>
          <cell r="O60" t="str">
            <v>Difundir la actividad cultural municipal en la prensa</v>
          </cell>
          <cell r="P60" t="str">
            <v>USER/CUSTOMER</v>
          </cell>
          <cell r="T60" t="str">
            <v>V89141</v>
          </cell>
          <cell r="U60" t="str">
            <v>V86076</v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>
            <v>89304</v>
          </cell>
          <cell r="AF60" t="str">
            <v>GEN</v>
          </cell>
          <cell r="AH60" t="str">
            <v>Nombre de suscriptors a les newsletters de l'àrea de cultura per 1.000 habitants</v>
          </cell>
        </row>
        <row r="61">
          <cell r="B61">
            <v>56</v>
          </cell>
          <cell r="C61">
            <v>86341</v>
          </cell>
          <cell r="D61" t="str">
            <v>VALORS ORGANITZATIUS</v>
          </cell>
          <cell r="E61" t="str">
            <v>Gestió directa (%)
(Ajuntament, OOAA, Emp. municipal)</v>
          </cell>
          <cell r="F61" t="str">
            <v>Gestionar el servei amb les diverses formes de gestió</v>
          </cell>
          <cell r="G61">
            <v>98.038714104621633</v>
          </cell>
          <cell r="H61">
            <v>96.395266949204796</v>
          </cell>
          <cell r="I61">
            <v>97.614710220675931</v>
          </cell>
          <cell r="J61">
            <v>97.863840187967554</v>
          </cell>
          <cell r="K61">
            <v>97.595598600197889</v>
          </cell>
          <cell r="M61" t="str">
            <v>VALORES ORGANIZATIVOS</v>
          </cell>
          <cell r="N61" t="str">
            <v>Gestión directa (%) (Ayuntamiento, OOAA, Emp. municipal)</v>
          </cell>
          <cell r="O61" t="str">
            <v>Gestionar el servicio con las diversas formas de gestión</v>
          </cell>
          <cell r="P61" t="str">
            <v>ORGANIZATIONAL VALUES</v>
          </cell>
          <cell r="T61" t="str">
            <v>V86074</v>
          </cell>
          <cell r="U61" t="str">
            <v>V86070</v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>
            <v>86341</v>
          </cell>
          <cell r="AF61" t="str">
            <v>GEN</v>
          </cell>
          <cell r="AH61" t="str">
            <v>Gestió directa (%)
(Ajuntament, OOAA, Emp. municipal)</v>
          </cell>
        </row>
        <row r="62">
          <cell r="B62">
            <v>57</v>
          </cell>
          <cell r="C62">
            <v>86346</v>
          </cell>
          <cell r="D62" t="str">
            <v>VALORS ORGANITZATIUS</v>
          </cell>
          <cell r="E62" t="str">
            <v>Gestió indirecta (%)
(concessió, altres...)</v>
          </cell>
          <cell r="F62" t="str">
            <v>Gestionar el servei amb les diverses formes de gestió</v>
          </cell>
          <cell r="G62">
            <v>1.9612858953783781</v>
          </cell>
          <cell r="H62">
            <v>3.6047330507952329</v>
          </cell>
          <cell r="I62">
            <v>2.385289779324069</v>
          </cell>
          <cell r="J62">
            <v>2.176627137449358</v>
          </cell>
          <cell r="K62">
            <v>2.6184543573040471</v>
          </cell>
          <cell r="M62" t="str">
            <v>VALORES ORGANIZATIVOS</v>
          </cell>
          <cell r="N62" t="str">
            <v>Gestión indirecta (%) (concesión, otros...)</v>
          </cell>
          <cell r="O62" t="str">
            <v>Gestionar el servicio con las diversas formas de gestión</v>
          </cell>
          <cell r="P62" t="str">
            <v>ORGANIZATIONAL VALUES</v>
          </cell>
          <cell r="T62" t="str">
            <v>V86075</v>
          </cell>
          <cell r="U62" t="str">
            <v>V86070</v>
          </cell>
          <cell r="AE62">
            <v>86346</v>
          </cell>
          <cell r="AF62" t="str">
            <v>GEN</v>
          </cell>
          <cell r="AH62" t="str">
            <v>Gestió indirecta (%)
(concessió, altres...)</v>
          </cell>
        </row>
        <row r="63">
          <cell r="B63">
            <v>58</v>
          </cell>
          <cell r="C63">
            <v>93905</v>
          </cell>
          <cell r="D63" t="str">
            <v>VALORS ORGANITZATIUS</v>
          </cell>
          <cell r="E63" t="str">
            <v>% de treballadors externalitzats (capítol 2) sobre el total de treballadors de l'àrea de cultura</v>
          </cell>
          <cell r="F63" t="str">
            <v>Gestionar el servei amb les diverses formes de gestió</v>
          </cell>
          <cell r="G63" t="str">
            <v>-</v>
          </cell>
          <cell r="H63">
            <v>23.141346392703792</v>
          </cell>
          <cell r="I63">
            <v>24.135154854454431</v>
          </cell>
          <cell r="J63">
            <v>24.510084828909559</v>
          </cell>
          <cell r="K63">
            <v>26.066708621774701</v>
          </cell>
          <cell r="M63" t="str">
            <v>VALORES ORGANIZATIVOS</v>
          </cell>
          <cell r="N63" t="str">
            <v>% de treballadors externalitzats (capítol 2) sobre el total de treballadors de l'àrea de cultura</v>
          </cell>
          <cell r="O63" t="str">
            <v>Gestionar el servicio con las diversas formas de gestión</v>
          </cell>
          <cell r="P63" t="str">
            <v>ORGANIZATIONAL VALUES</v>
          </cell>
          <cell r="T63" t="str">
            <v>V93845</v>
          </cell>
          <cell r="U63" t="str">
            <v>V86062</v>
          </cell>
          <cell r="AE63">
            <v>93905</v>
          </cell>
          <cell r="AF63" t="str">
            <v>GEN</v>
          </cell>
          <cell r="AH63" t="str">
            <v>% de treballadors externalitzats (capítol 2) sobre el total de treballadors de l'àrea de cultura</v>
          </cell>
        </row>
        <row r="64">
          <cell r="B64">
            <v>59</v>
          </cell>
          <cell r="C64">
            <v>86356</v>
          </cell>
          <cell r="D64" t="str">
            <v>VALORS ORGANITZATIUS</v>
          </cell>
          <cell r="E64" t="str">
            <v>% d'hores de baixa sobre hores de conveni</v>
          </cell>
          <cell r="F64" t="str">
            <v>Promoure un clima laboral positiu i millorar les habilitats dels treballadors</v>
          </cell>
          <cell r="G64">
            <v>5.4638629023326173</v>
          </cell>
          <cell r="H64">
            <v>7.4100013191469669</v>
          </cell>
          <cell r="I64">
            <v>5.4817660486258006</v>
          </cell>
          <cell r="J64">
            <v>6.0332265506725369</v>
          </cell>
          <cell r="K64">
            <v>6.1038282657967304</v>
          </cell>
          <cell r="M64" t="str">
            <v>VALORES ORGANIZATIVOS</v>
          </cell>
          <cell r="N64" t="str">
            <v>% de horas de baja sobre horas de convenio</v>
          </cell>
          <cell r="O64" t="str">
            <v>Promover un clima laboral positivo y mejorar las habilidades de los trabajadores</v>
          </cell>
          <cell r="P64" t="str">
            <v>ORGANIZATIONAL VALUES</v>
          </cell>
          <cell r="T64" t="str">
            <v>V86066</v>
          </cell>
          <cell r="U64" t="str">
            <v>V86065</v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>
            <v>86356</v>
          </cell>
          <cell r="AF64" t="str">
            <v>GEN</v>
          </cell>
          <cell r="AH64" t="str">
            <v>% d'hores de baixa sobre hores de conveni</v>
          </cell>
        </row>
        <row r="65">
          <cell r="B65">
            <v>60</v>
          </cell>
          <cell r="C65">
            <v>86361</v>
          </cell>
          <cell r="D65" t="str">
            <v>VALORS ORGANITZATIUS</v>
          </cell>
          <cell r="E65" t="str">
            <v>Hores anuals de formació per treballador</v>
          </cell>
          <cell r="F65" t="str">
            <v>Promoure un clima laboral positiu i millorar les habilitats dels treballadors</v>
          </cell>
          <cell r="G65">
            <v>12.75862023704831</v>
          </cell>
          <cell r="H65">
            <v>10.410021731862249</v>
          </cell>
          <cell r="I65">
            <v>10.65793550786011</v>
          </cell>
          <cell r="J65">
            <v>13.43049574407522</v>
          </cell>
          <cell r="K65">
            <v>13.12588253253444</v>
          </cell>
          <cell r="M65" t="str">
            <v>VALORES ORGANIZATIVOS</v>
          </cell>
          <cell r="N65" t="str">
            <v>Horas anuales de formación por trabajador/a</v>
          </cell>
          <cell r="O65" t="str">
            <v>Promover un clima laboral positivo y mejorar las habilidades de los trabajadores</v>
          </cell>
          <cell r="P65" t="str">
            <v>ORGANIZATIONAL VALUES</v>
          </cell>
          <cell r="T65" t="str">
            <v>V86067</v>
          </cell>
          <cell r="U65" t="str">
            <v>V86062</v>
          </cell>
          <cell r="AE65">
            <v>86361</v>
          </cell>
          <cell r="AF65" t="str">
            <v>GEN</v>
          </cell>
          <cell r="AH65" t="str">
            <v>Hores anuals de formació per treballador</v>
          </cell>
        </row>
        <row r="66">
          <cell r="B66">
            <v>61</v>
          </cell>
          <cell r="C66">
            <v>91102</v>
          </cell>
          <cell r="D66" t="str">
            <v>VALORS ORGANITZATIUS</v>
          </cell>
          <cell r="E66" t="str">
            <v>% treballadors de l'àrea de cultura de l'ajuntament sobre el total de treballadors municipals</v>
          </cell>
          <cell r="F66" t="str">
            <v>Disposar d'una dotació adequada de RRHH</v>
          </cell>
          <cell r="G66">
            <v>5.4317159922152856</v>
          </cell>
          <cell r="H66">
            <v>5.1469820645232938</v>
          </cell>
          <cell r="I66">
            <v>5.7356793226617286</v>
          </cell>
          <cell r="J66">
            <v>5.6622436032987951</v>
          </cell>
          <cell r="K66">
            <v>5.4567542869429646</v>
          </cell>
          <cell r="M66" t="str">
            <v>VALORES ORGANIZATIVOS</v>
          </cell>
          <cell r="N66" t="str">
            <v>% trabajadores/as del área de cultura del ayuntamiento sobre el total de trabajadores/as municipales</v>
          </cell>
          <cell r="O66" t="str">
            <v>Disponer de una dotación adecuada de RRHH</v>
          </cell>
          <cell r="P66" t="str">
            <v>ORGANIZATIONAL VALUES</v>
          </cell>
          <cell r="T66" t="str">
            <v>V86062</v>
          </cell>
          <cell r="U66" t="str">
            <v>V86064</v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>
            <v>91102</v>
          </cell>
          <cell r="AF66" t="str">
            <v>GEN</v>
          </cell>
          <cell r="AH66" t="str">
            <v>% treballadors de l'àrea de cultura de l'ajuntament sobre el total de treballadors municipals</v>
          </cell>
        </row>
        <row r="67">
          <cell r="B67">
            <v>62</v>
          </cell>
          <cell r="C67">
            <v>91107</v>
          </cell>
          <cell r="D67" t="str">
            <v>VALORS ORGANITZATIUS</v>
          </cell>
          <cell r="E67" t="str">
            <v>Treballadors de l'àrea de cultura de l'ajuntament per cada 10.000 habitants</v>
          </cell>
          <cell r="F67" t="str">
            <v>Disposar d'una dotació adequada de RRHH</v>
          </cell>
          <cell r="G67">
            <v>4.576018110036336</v>
          </cell>
          <cell r="H67">
            <v>4.397992350333106</v>
          </cell>
          <cell r="I67">
            <v>4.8483719424819194</v>
          </cell>
          <cell r="J67">
            <v>4.9433173787510167</v>
          </cell>
          <cell r="K67">
            <v>5.0120261766351826</v>
          </cell>
          <cell r="M67" t="str">
            <v>VALORES ORGANIZATIVOS</v>
          </cell>
          <cell r="N67" t="str">
            <v>Trabajadores/as del área de cultura del ayuntamiento por cada 10.000 habitantes</v>
          </cell>
          <cell r="O67" t="str">
            <v>Disponer de una dotación adecuada de RRHH</v>
          </cell>
          <cell r="P67" t="str">
            <v>ORGANIZATIONAL VALUES</v>
          </cell>
          <cell r="T67" t="str">
            <v>V86062</v>
          </cell>
          <cell r="U67" t="str">
            <v>V86076</v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>
            <v>91107</v>
          </cell>
          <cell r="AF67" t="str">
            <v>GEN</v>
          </cell>
          <cell r="AH67" t="str">
            <v>Treballadors de l'àrea de cultura de l'ajuntament per cada 10.000 habitants</v>
          </cell>
        </row>
        <row r="68">
          <cell r="B68">
            <v>63</v>
          </cell>
          <cell r="C68">
            <v>89309</v>
          </cell>
          <cell r="D68" t="str">
            <v>VALORS ORGANITZATIUS</v>
          </cell>
          <cell r="E68" t="str">
            <v>% de dones sobre el total de treballadors/es municipals de l'àrea de cultura</v>
          </cell>
          <cell r="F68" t="str">
            <v>Vetllar per la igualtat efectiva entre dones i homes</v>
          </cell>
          <cell r="G68">
            <v>58.630062516988311</v>
          </cell>
          <cell r="H68">
            <v>60.300539674669608</v>
          </cell>
          <cell r="I68">
            <v>60.865515233844363</v>
          </cell>
          <cell r="J68">
            <v>62.06522031829239</v>
          </cell>
          <cell r="K68">
            <v>62.373304652180259</v>
          </cell>
          <cell r="M68" t="str">
            <v>VALORES ORGANIZATIVOS</v>
          </cell>
          <cell r="N68" t="str">
            <v>% de mujeres sobre el total de trabajadores/as municipales del área de cultura</v>
          </cell>
          <cell r="O68" t="str">
            <v>Velar por la igualdad efectiva entre mujeres y hombres</v>
          </cell>
          <cell r="P68" t="str">
            <v>ORGANIZATIONAL VALUES</v>
          </cell>
          <cell r="T68" t="str">
            <v>V89142</v>
          </cell>
          <cell r="U68" t="str">
            <v>V86062</v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>
            <v>89309</v>
          </cell>
          <cell r="AF68" t="str">
            <v>GEN</v>
          </cell>
          <cell r="AH68" t="str">
            <v>% de dones sobre el total de treballadors/es municipals de l'àrea de cultura</v>
          </cell>
        </row>
        <row r="69">
          <cell r="B69">
            <v>64</v>
          </cell>
          <cell r="C69">
            <v>93991</v>
          </cell>
          <cell r="D69" t="str">
            <v>VALORS ORGANITZATIUS</v>
          </cell>
          <cell r="E69" t="str">
            <v>% de dones sobre el total de treballadors externalitzats (capítol 2) de l’àrea de cultura</v>
          </cell>
          <cell r="F69" t="str">
            <v>Vetllar per la igualtat efectiva entre dones i homes</v>
          </cell>
          <cell r="G69" t="str">
            <v>-</v>
          </cell>
          <cell r="H69">
            <v>53.975428836346772</v>
          </cell>
          <cell r="I69">
            <v>53.83146504473283</v>
          </cell>
          <cell r="J69">
            <v>53.884303375960897</v>
          </cell>
          <cell r="K69">
            <v>61.059069692580081</v>
          </cell>
          <cell r="M69" t="str">
            <v>VALORES ORGANIZATIVOS</v>
          </cell>
          <cell r="N69" t="str">
            <v>% de dones sobre el total de treballadors externalitzats (capítol 2) de l’àrea de cultura</v>
          </cell>
          <cell r="O69" t="str">
            <v>Velar por la igualdad efectiva entre mujeres y hombres</v>
          </cell>
          <cell r="P69" t="str">
            <v>ORGANIZATIONAL VALUES</v>
          </cell>
          <cell r="T69" t="str">
            <v>V93924</v>
          </cell>
          <cell r="U69" t="str">
            <v>V93845</v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>
            <v>93991</v>
          </cell>
          <cell r="AF69" t="str">
            <v>GEN</v>
          </cell>
          <cell r="AH69" t="str">
            <v>% de dones sobre el total de treballadors externalitzats (capítol 2) de l’àrea de cultura</v>
          </cell>
        </row>
        <row r="70">
          <cell r="B70">
            <v>65</v>
          </cell>
          <cell r="C70">
            <v>91097</v>
          </cell>
          <cell r="D70" t="str">
            <v>VALORS ORGANITZATIUS</v>
          </cell>
          <cell r="E70" t="str">
            <v>% de dones comandament s/total de comandaments de l'àrea de cultura</v>
          </cell>
          <cell r="F70" t="str">
            <v>Vetllar per la igualtat efectiva entre dones i homes</v>
          </cell>
          <cell r="G70">
            <v>48.192771084337352</v>
          </cell>
          <cell r="H70">
            <v>48.958333333333343</v>
          </cell>
          <cell r="I70">
            <v>50</v>
          </cell>
          <cell r="J70">
            <v>57.142857142857153</v>
          </cell>
          <cell r="K70">
            <v>58.584882878531751</v>
          </cell>
          <cell r="M70" t="str">
            <v>VALORES ORGANIZATIVOS</v>
          </cell>
          <cell r="N70" t="str">
            <v>% de mujeres mando s/total de mandos del área de cultura</v>
          </cell>
          <cell r="O70" t="str">
            <v>Velar por la igualdad efectiva entre mujeres y hombres</v>
          </cell>
          <cell r="P70" t="str">
            <v>ORGANIZATIONAL VALUES</v>
          </cell>
          <cell r="T70" t="str">
            <v>V90799</v>
          </cell>
          <cell r="U70" t="str">
            <v>V90798</v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>
            <v>91097</v>
          </cell>
          <cell r="AF70" t="str">
            <v>GEN</v>
          </cell>
          <cell r="AH70" t="str">
            <v>% de dones comandament s/total de comandaments de l'àrea de cultura</v>
          </cell>
        </row>
        <row r="71">
          <cell r="B71">
            <v>66</v>
          </cell>
          <cell r="C71">
            <v>86366</v>
          </cell>
          <cell r="D71" t="str">
            <v>VALORS ORGANITZATIUS</v>
          </cell>
          <cell r="E71" t="str">
            <v>Sou brut del Cap de cultura</v>
          </cell>
          <cell r="F71" t="str">
            <v>Oferir una retribució adequada</v>
          </cell>
          <cell r="G71">
            <v>45715.244444444463</v>
          </cell>
          <cell r="H71">
            <v>45104.569999999992</v>
          </cell>
          <cell r="I71">
            <v>46895.955294117637</v>
          </cell>
          <cell r="J71">
            <v>47916.198076923072</v>
          </cell>
          <cell r="K71">
            <v>48751.945600000006</v>
          </cell>
          <cell r="M71" t="str">
            <v>VALORES ORGANIZATIVOS</v>
          </cell>
          <cell r="N71" t="str">
            <v>Sueldo bruto del Jefe de Cultura</v>
          </cell>
          <cell r="O71" t="str">
            <v>Ofrecer una retribución adecuada</v>
          </cell>
          <cell r="P71" t="str">
            <v>ORGANIZATIONAL VALUES</v>
          </cell>
          <cell r="T71" t="str">
            <v>V86068</v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>
            <v>86366</v>
          </cell>
          <cell r="AF71" t="str">
            <v>GEN</v>
          </cell>
          <cell r="AH71" t="str">
            <v>Sou brut del Cap de cultura</v>
          </cell>
        </row>
        <row r="72">
          <cell r="B72">
            <v>67</v>
          </cell>
          <cell r="C72">
            <v>86401</v>
          </cell>
          <cell r="D72" t="str">
            <v>ECONOMIA</v>
          </cell>
          <cell r="E72" t="str">
            <v>Despesa corrent en cultura per habitant</v>
          </cell>
          <cell r="F72" t="str">
            <v>Disposar dels recursos i del finançament adequats</v>
          </cell>
          <cell r="G72">
            <v>62.291369725841172</v>
          </cell>
          <cell r="H72">
            <v>51.142251842248747</v>
          </cell>
          <cell r="I72">
            <v>60.565014162061424</v>
          </cell>
          <cell r="J72">
            <v>65.331926484291657</v>
          </cell>
          <cell r="K72">
            <v>67.87181077585214</v>
          </cell>
          <cell r="M72" t="str">
            <v>ECONOMÍA</v>
          </cell>
          <cell r="N72" t="str">
            <v>Gasto corriente en cultura por habitante</v>
          </cell>
          <cell r="O72" t="str">
            <v>Disponer de los recursos y de la financiación adecuadas</v>
          </cell>
          <cell r="P72" t="str">
            <v>FINANCIAL MANAGEMENT</v>
          </cell>
          <cell r="T72" t="str">
            <v>V86070</v>
          </cell>
          <cell r="U72" t="str">
            <v>V86076</v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>
            <v>86401</v>
          </cell>
          <cell r="AF72" t="str">
            <v>GEN</v>
          </cell>
          <cell r="AH72" t="str">
            <v>Despesa corrent en cultura per habitant</v>
          </cell>
        </row>
        <row r="73">
          <cell r="B73">
            <v>68</v>
          </cell>
          <cell r="C73">
            <v>86406</v>
          </cell>
          <cell r="D73" t="str">
            <v>ECONOMIA</v>
          </cell>
          <cell r="E73" t="str">
            <v>% de la despesa corrent en cultura sobre el pressupost corrent municipal</v>
          </cell>
          <cell r="F73" t="str">
            <v>Disposar dels recursos i del finançament adequats</v>
          </cell>
          <cell r="G73">
            <v>6.8788287807462787</v>
          </cell>
          <cell r="H73">
            <v>5.8121900071800239</v>
          </cell>
          <cell r="I73">
            <v>6.3613789954544799</v>
          </cell>
          <cell r="J73">
            <v>6.3742068258276792</v>
          </cell>
          <cell r="K73">
            <v>6.3999393937359841</v>
          </cell>
          <cell r="M73" t="str">
            <v>ECONOMÍA</v>
          </cell>
          <cell r="N73" t="str">
            <v>% del gasto corriente en cultura sobre el presupuesto corriente municipal</v>
          </cell>
          <cell r="O73" t="str">
            <v>Disponer de los recursos y de la financiación adecuadas</v>
          </cell>
          <cell r="P73" t="str">
            <v>FINANCIAL MANAGEMENT</v>
          </cell>
          <cell r="T73" t="str">
            <v>V86070</v>
          </cell>
          <cell r="U73" t="str">
            <v>V86081</v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>
            <v>86406</v>
          </cell>
          <cell r="AF73" t="str">
            <v>GEN</v>
          </cell>
          <cell r="AH73" t="str">
            <v>% de la despesa corrent en cultura sobre el pressupost corrent municipal</v>
          </cell>
        </row>
        <row r="74">
          <cell r="B74">
            <v>69</v>
          </cell>
          <cell r="C74">
            <v>86421</v>
          </cell>
          <cell r="D74" t="str">
            <v>ECONOMIA</v>
          </cell>
          <cell r="E74" t="str">
            <v>% de finançament per transferències (DIBA, GENCAT, etc.)</v>
          </cell>
          <cell r="F74" t="str">
            <v>Disposar dels recursos i del finançament adequats</v>
          </cell>
          <cell r="G74">
            <v>15.70360405812732</v>
          </cell>
          <cell r="H74">
            <v>18.67094973519875</v>
          </cell>
          <cell r="I74">
            <v>18.250039110243019</v>
          </cell>
          <cell r="J74">
            <v>16.950540838637959</v>
          </cell>
          <cell r="K74">
            <v>17.698170041433471</v>
          </cell>
          <cell r="M74" t="str">
            <v>ECONOMÍA</v>
          </cell>
          <cell r="N74" t="str">
            <v>% de financiación por transferencias (DIBA, GENCAT, etc.)</v>
          </cell>
          <cell r="O74" t="str">
            <v>Disponer de los recursos y de la financiación adecuadas</v>
          </cell>
          <cell r="P74" t="str">
            <v>FINANCIAL MANAGEMENT</v>
          </cell>
          <cell r="T74" t="str">
            <v>V86072</v>
          </cell>
          <cell r="U74" t="str">
            <v>V86070</v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>
            <v>86421</v>
          </cell>
          <cell r="AF74" t="str">
            <v>GEN</v>
          </cell>
          <cell r="AH74" t="str">
            <v>% de finançament per transferències (DIBA, GENCAT, etc.)</v>
          </cell>
        </row>
        <row r="75">
          <cell r="B75">
            <v>70</v>
          </cell>
          <cell r="C75">
            <v>86416</v>
          </cell>
          <cell r="D75" t="str">
            <v>ECONOMIA</v>
          </cell>
          <cell r="E75" t="str">
            <v>% d'autofinançament per taxes, preus públics i patrocini dels Serveis culturals municipals</v>
          </cell>
          <cell r="F75" t="str">
            <v>Disposar dels recursos i del finançament adequats</v>
          </cell>
          <cell r="G75">
            <v>7.4299217123552577</v>
          </cell>
          <cell r="H75">
            <v>3.18549364591872</v>
          </cell>
          <cell r="I75">
            <v>4.2604410785938258</v>
          </cell>
          <cell r="J75">
            <v>5.331787712222142</v>
          </cell>
          <cell r="K75">
            <v>5.712777741529246</v>
          </cell>
          <cell r="M75" t="str">
            <v>ECONOMÍA</v>
          </cell>
          <cell r="N75" t="str">
            <v>% de autofinanciación por tasas, precios públicos y patrocinio de los Servicios culturales municipales</v>
          </cell>
          <cell r="O75" t="str">
            <v>Disponer de los recursos y de la financiación adecuadas</v>
          </cell>
          <cell r="P75" t="str">
            <v>FINANCIAL MANAGEMENT</v>
          </cell>
          <cell r="T75" t="str">
            <v>V86071</v>
          </cell>
          <cell r="U75" t="str">
            <v>V86070</v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>
            <v>86416</v>
          </cell>
          <cell r="AF75" t="str">
            <v>GEN</v>
          </cell>
          <cell r="AH75" t="str">
            <v>% d'autofinançament per taxes, preus públics i patrocini dels Serveis culturals municipals</v>
          </cell>
        </row>
        <row r="76">
          <cell r="B76">
            <v>71</v>
          </cell>
          <cell r="C76">
            <v>86411</v>
          </cell>
          <cell r="D76" t="str">
            <v>ECONOMIA</v>
          </cell>
          <cell r="E76" t="str">
            <v>% despesa en transferències a entitats sobre despesa corrent en cultura</v>
          </cell>
          <cell r="F76" t="str">
            <v>Gestionar els recursos adequadament</v>
          </cell>
          <cell r="G76">
            <v>7.0680413337344756</v>
          </cell>
          <cell r="H76">
            <v>5.305084642691825</v>
          </cell>
          <cell r="I76">
            <v>5.6156290246462328</v>
          </cell>
          <cell r="J76">
            <v>5.355936902967473</v>
          </cell>
          <cell r="K76">
            <v>5.3340576153119814</v>
          </cell>
          <cell r="M76" t="str">
            <v>ECONOMÍA</v>
          </cell>
          <cell r="N76" t="str">
            <v>% gasto en transferencias a entidades sobre gasto corriente en cultura</v>
          </cell>
          <cell r="O76" t="str">
            <v>Gestionar los recursos adecuadamente</v>
          </cell>
          <cell r="P76" t="str">
            <v>FINANCIAL MANAGEMENT</v>
          </cell>
          <cell r="T76" t="str">
            <v>V90801</v>
          </cell>
          <cell r="U76" t="str">
            <v>V86070</v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>
            <v>86411</v>
          </cell>
          <cell r="AF76" t="str">
            <v>GEN</v>
          </cell>
          <cell r="AH76" t="str">
            <v>% despesa en transferències a entitats sobre despesa corrent en cultura</v>
          </cell>
        </row>
        <row r="77">
          <cell r="B77">
            <v>72</v>
          </cell>
          <cell r="C77">
            <v>91122</v>
          </cell>
          <cell r="D77" t="str">
            <v>ECONOMIA</v>
          </cell>
          <cell r="E77" t="str">
            <v>% de la despesa en personal sobre despesa corrent en cultura</v>
          </cell>
          <cell r="F77" t="str">
            <v>Gestionar els recursos adequadament</v>
          </cell>
          <cell r="G77">
            <v>29.05602894631112</v>
          </cell>
          <cell r="H77">
            <v>35.979064784711397</v>
          </cell>
          <cell r="I77">
            <v>34.793896079645457</v>
          </cell>
          <cell r="J77">
            <v>31.534702040912961</v>
          </cell>
          <cell r="K77">
            <v>32.387861845893902</v>
          </cell>
          <cell r="M77" t="str">
            <v>ECONOMÍA</v>
          </cell>
          <cell r="N77" t="str">
            <v>% del gasto en personal sobre gasto corriente en cultura</v>
          </cell>
          <cell r="O77" t="str">
            <v>Gestionar los recursos adecuadamente</v>
          </cell>
          <cell r="P77" t="str">
            <v>FINANCIAL MANAGEMENT</v>
          </cell>
          <cell r="T77" t="str">
            <v>V90802</v>
          </cell>
          <cell r="U77" t="str">
            <v>V86070</v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>
            <v>91122</v>
          </cell>
          <cell r="AF77" t="str">
            <v>GEN</v>
          </cell>
          <cell r="AH77" t="str">
            <v>% de la despesa en personal sobre despesa corrent en cultura</v>
          </cell>
        </row>
        <row r="78">
          <cell r="B78">
            <v>73</v>
          </cell>
          <cell r="C78">
            <v>91127</v>
          </cell>
          <cell r="D78" t="str">
            <v>ECONOMIA</v>
          </cell>
          <cell r="E78" t="str">
            <v>% de despesa en difusió, comunicació i publicitat sobre el total de la despesa en cultura</v>
          </cell>
          <cell r="F78" t="str">
            <v>Gestionar els recursos adequadament</v>
          </cell>
          <cell r="G78">
            <v>1.480980640874108</v>
          </cell>
          <cell r="H78">
            <v>1.270247927049267</v>
          </cell>
          <cell r="I78">
            <v>1.1401860660867891</v>
          </cell>
          <cell r="J78">
            <v>1.1444707069223219</v>
          </cell>
          <cell r="K78">
            <v>1.071678465466585</v>
          </cell>
          <cell r="M78" t="str">
            <v>ECONOMÍA</v>
          </cell>
          <cell r="N78" t="str">
            <v>% de gasto en difusión, comunicación y publicidad sobre el total del gasto en cultura</v>
          </cell>
          <cell r="O78" t="str">
            <v>Gestionar los recursos adecuadamente</v>
          </cell>
          <cell r="P78" t="str">
            <v>FINANCIAL MANAGEMENT</v>
          </cell>
          <cell r="T78" t="str">
            <v>V90803</v>
          </cell>
          <cell r="U78" t="str">
            <v>V86070</v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>
            <v>91127</v>
          </cell>
          <cell r="AF78" t="str">
            <v>GEN</v>
          </cell>
          <cell r="AH78" t="str">
            <v>% de despesa en difusió, comunicació i publicitat sobre el total de la despesa en cultura</v>
          </cell>
        </row>
        <row r="79">
          <cell r="B79">
            <v>74</v>
          </cell>
          <cell r="C79">
            <v>86431</v>
          </cell>
          <cell r="D79" t="str">
            <v>ECONOMIA</v>
          </cell>
          <cell r="E79" t="str">
            <v>% de despesa en Biblioteques públiques s/total de la despesa corrent en cultura</v>
          </cell>
          <cell r="F79" t="str">
            <v>Distribució (en percentatge) de la despesa entre els diferents àmbits de cultura</v>
          </cell>
          <cell r="G79">
            <v>26.60984426957349</v>
          </cell>
          <cell r="H79">
            <v>31.401938220896628</v>
          </cell>
          <cell r="I79">
            <v>28.122814799255099</v>
          </cell>
          <cell r="J79">
            <v>29.56785378254407</v>
          </cell>
          <cell r="K79">
            <v>29.54363858863217</v>
          </cell>
          <cell r="M79" t="str">
            <v>ECONOMÍA</v>
          </cell>
          <cell r="N79" t="str">
            <v>% de gasto en Bibliotecas públicas s/total del gasto corriente en cultura</v>
          </cell>
          <cell r="O79" t="str">
            <v>Distribución (en porcentaje) del gasto entre los diferentes ámbitos de cultura</v>
          </cell>
          <cell r="P79" t="str">
            <v>FINANCIAL MANAGEMENT</v>
          </cell>
          <cell r="T79" t="str">
            <v>V86097</v>
          </cell>
          <cell r="U79" t="str">
            <v>V86070</v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>
            <v>86431</v>
          </cell>
          <cell r="AF79" t="str">
            <v>BIB</v>
          </cell>
          <cell r="AH79" t="str">
            <v>% de despesa en Biblioteques públiques s/total de la despesa corrent en cultura</v>
          </cell>
        </row>
        <row r="80">
          <cell r="B80">
            <v>75</v>
          </cell>
          <cell r="C80">
            <v>86446</v>
          </cell>
          <cell r="D80" t="str">
            <v>ECONOMIA</v>
          </cell>
          <cell r="E80" t="str">
            <v>% de despesa en CCP s/total de la despesa corrent en cultura</v>
          </cell>
          <cell r="F80" t="str">
            <v>Distribució (en percentatge) de la despesa entre els diferents àmbits de cultura</v>
          </cell>
          <cell r="G80">
            <v>11.64795633480473</v>
          </cell>
          <cell r="H80">
            <v>11.435149960358149</v>
          </cell>
          <cell r="I80">
            <v>11.244005527143861</v>
          </cell>
          <cell r="J80">
            <v>9.6640260918547565</v>
          </cell>
          <cell r="K80">
            <v>8.8713703997458353</v>
          </cell>
          <cell r="M80" t="str">
            <v>ECONOMÍA</v>
          </cell>
          <cell r="N80" t="str">
            <v>% de gasto en CCP s/total del gasto corriente en cultura</v>
          </cell>
          <cell r="O80" t="str">
            <v>Distribución (en porcentaje) del gasto entre los diferentes ámbitos de cultura</v>
          </cell>
          <cell r="P80" t="str">
            <v>FINANCIAL MANAGEMENT</v>
          </cell>
          <cell r="T80" t="str">
            <v>V86185</v>
          </cell>
          <cell r="U80" t="str">
            <v>V86070</v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>
            <v>86446</v>
          </cell>
          <cell r="AF80" t="str">
            <v>CCP</v>
          </cell>
          <cell r="AH80" t="str">
            <v>% de despesa en CCP s/total de la despesa corrent en cultura</v>
          </cell>
        </row>
        <row r="81">
          <cell r="B81">
            <v>76</v>
          </cell>
          <cell r="C81">
            <v>86436</v>
          </cell>
          <cell r="D81" t="str">
            <v>ECONOMIA</v>
          </cell>
          <cell r="E81" t="str">
            <v>% de despesa en Museus s/total de la despesa corrent en cultura</v>
          </cell>
          <cell r="F81" t="str">
            <v>Distribució (en percentatge) de la despesa entre els diferents àmbits de cultura</v>
          </cell>
          <cell r="G81">
            <v>12.33016089729395</v>
          </cell>
          <cell r="H81">
            <v>12.383388909310099</v>
          </cell>
          <cell r="I81">
            <v>11.340732501479041</v>
          </cell>
          <cell r="J81">
            <v>10.215446428995911</v>
          </cell>
          <cell r="K81">
            <v>10.72668443293751</v>
          </cell>
          <cell r="M81" t="str">
            <v>ECONOMÍA</v>
          </cell>
          <cell r="N81" t="str">
            <v>% de gasto en Museos s/total del gasto corriente en cultura</v>
          </cell>
          <cell r="O81" t="str">
            <v>Distribución (en porcentaje) del gasto entre los diferentes ámbitos de cultura</v>
          </cell>
          <cell r="P81" t="str">
            <v>FINANCIAL MANAGEMENT</v>
          </cell>
          <cell r="T81" t="str">
            <v>V86147</v>
          </cell>
          <cell r="U81" t="str">
            <v>V86070</v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>
            <v>86436</v>
          </cell>
          <cell r="AF81" t="str">
            <v>MUS</v>
          </cell>
          <cell r="AH81" t="str">
            <v>% de despesa en Museus s/total de la despesa corrent en cultura</v>
          </cell>
        </row>
        <row r="82">
          <cell r="B82">
            <v>77</v>
          </cell>
          <cell r="C82">
            <v>86441</v>
          </cell>
          <cell r="D82" t="str">
            <v>ECONOMIA</v>
          </cell>
          <cell r="E82" t="str">
            <v>% de despesa en Arxius municipals s/total de la despesa corrent en cultura</v>
          </cell>
          <cell r="F82" t="str">
            <v>Distribució (en percentatge) de la despesa entre els diferents àmbits de cultura</v>
          </cell>
          <cell r="G82">
            <v>3.1134184147059529</v>
          </cell>
          <cell r="H82">
            <v>3.3311362593635749</v>
          </cell>
          <cell r="I82">
            <v>2.7889902604763508</v>
          </cell>
          <cell r="J82">
            <v>3.0104690262641909</v>
          </cell>
          <cell r="K82">
            <v>2.6419523196689649</v>
          </cell>
          <cell r="M82" t="str">
            <v>ECONOMÍA</v>
          </cell>
          <cell r="N82" t="str">
            <v>% de gasto en Archivos municipales s/total del gasto corriente en cultura</v>
          </cell>
          <cell r="O82" t="str">
            <v>Distribución (en porcentaje) del gasto entre los diferentes ámbitos de cultura</v>
          </cell>
          <cell r="P82" t="str">
            <v>FINANCIAL MANAGEMENT</v>
          </cell>
          <cell r="T82" t="str">
            <v>V86164</v>
          </cell>
          <cell r="U82" t="str">
            <v>V86070</v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>
            <v>86441</v>
          </cell>
          <cell r="AF82" t="str">
            <v>ARX</v>
          </cell>
          <cell r="AH82" t="str">
            <v>% de despesa en Arxius municipals s/total de la despesa corrent en cultura</v>
          </cell>
        </row>
        <row r="83">
          <cell r="B83">
            <v>78</v>
          </cell>
          <cell r="C83">
            <v>86426</v>
          </cell>
          <cell r="D83" t="str">
            <v>ECONOMIA</v>
          </cell>
          <cell r="E83" t="str">
            <v>% de despesa en Espais escènics s/total de la despesa corrent en cultura</v>
          </cell>
          <cell r="F83" t="str">
            <v>Distribució (en percentatge) de la despesa entre els diferents àmbits de cultura</v>
          </cell>
          <cell r="G83">
            <v>18.672602260361899</v>
          </cell>
          <cell r="H83">
            <v>15.842362491067171</v>
          </cell>
          <cell r="I83">
            <v>16.83012512820326</v>
          </cell>
          <cell r="J83">
            <v>16.428879372154551</v>
          </cell>
          <cell r="K83">
            <v>16.424399306284439</v>
          </cell>
          <cell r="M83" t="str">
            <v>ECONOMÍA</v>
          </cell>
          <cell r="N83" t="str">
            <v>% de gasto en Espacios escénicos s/total del gasto corriente en cultura</v>
          </cell>
          <cell r="O83" t="str">
            <v>Distribución (en porcentaje) del gasto entre los diferentes ámbitos de cultura</v>
          </cell>
          <cell r="P83" t="str">
            <v>FINANCIAL MANAGEMENT</v>
          </cell>
          <cell r="T83" t="str">
            <v>V86123</v>
          </cell>
          <cell r="U83" t="str">
            <v>V86070</v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>
            <v>86426</v>
          </cell>
          <cell r="AF83" t="str">
            <v>ESC</v>
          </cell>
          <cell r="AH83" t="str">
            <v>% de despesa en Espais escènics s/total de la despesa corrent en cultura</v>
          </cell>
        </row>
        <row r="84">
          <cell r="B84">
            <v>79</v>
          </cell>
          <cell r="C84">
            <v>86451</v>
          </cell>
          <cell r="D84" t="str">
            <v>ECONOMIA</v>
          </cell>
          <cell r="E84" t="str">
            <v>% de despesa en Centres d'art s/total de la despesa corrent en cultura</v>
          </cell>
          <cell r="F84" t="str">
            <v>Distribució (en percentatge) de la despesa entre els diferents àmbits de cultura</v>
          </cell>
          <cell r="G84">
            <v>3.395901500570258</v>
          </cell>
          <cell r="H84">
            <v>4.2099847534248847</v>
          </cell>
          <cell r="I84">
            <v>3.9810838492545688</v>
          </cell>
          <cell r="J84">
            <v>3.052672750616348</v>
          </cell>
          <cell r="K84">
            <v>2.8433633193159622</v>
          </cell>
          <cell r="M84" t="str">
            <v>ECONOMÍA</v>
          </cell>
          <cell r="N84" t="str">
            <v>% de gasto en Centros de arte s/total del gasto corriente en cultura</v>
          </cell>
          <cell r="O84" t="str">
            <v>Distribución (en porcentaje) del gasto entre los diferentes ámbitos de cultura</v>
          </cell>
          <cell r="P84" t="str">
            <v>FINANCIAL MANAGEMENT</v>
          </cell>
          <cell r="T84" t="str">
            <v>V86201</v>
          </cell>
          <cell r="U84" t="str">
            <v>V86070</v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>
            <v>86451</v>
          </cell>
          <cell r="AF84" t="str">
            <v>CAR</v>
          </cell>
          <cell r="AH84" t="str">
            <v>% de despesa en Centres d'art s/total de la despesa corrent en cultura</v>
          </cell>
        </row>
        <row r="85">
          <cell r="B85">
            <v>80</v>
          </cell>
          <cell r="C85">
            <v>86456</v>
          </cell>
          <cell r="D85" t="str">
            <v>ECONOMIA</v>
          </cell>
          <cell r="E85" t="str">
            <v>% de despesa en Espais de creació s/total de la despesa corrent en cultura</v>
          </cell>
          <cell r="F85" t="str">
            <v>Distribució (en percentatge) de la despesa entre els diferents àmbits de cultura</v>
          </cell>
          <cell r="G85">
            <v>4.7561775306936784</v>
          </cell>
          <cell r="H85">
            <v>3.951226828200443</v>
          </cell>
          <cell r="I85">
            <v>4.3139813966285692</v>
          </cell>
          <cell r="J85">
            <v>2.5204222097532778</v>
          </cell>
          <cell r="K85">
            <v>2.57113589371684</v>
          </cell>
          <cell r="M85" t="str">
            <v>ECONOMÍA</v>
          </cell>
          <cell r="N85" t="str">
            <v>% de gasto en Espacios de creación s/total del gasto corriente en cultura</v>
          </cell>
          <cell r="O85" t="str">
            <v>Distribución (en porcentaje) del gasto entre los diferentes ámbitos de cultura</v>
          </cell>
          <cell r="P85" t="str">
            <v>FINANCIAL MANAGEMENT</v>
          </cell>
          <cell r="T85" t="str">
            <v>V86222</v>
          </cell>
          <cell r="U85" t="str">
            <v>V86070</v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>
            <v>86456</v>
          </cell>
          <cell r="AF85" t="str">
            <v>ECR</v>
          </cell>
          <cell r="AH85" t="str">
            <v>% de despesa en Espais de creació s/total de la despesa corrent en cultura</v>
          </cell>
        </row>
        <row r="86">
          <cell r="B86">
            <v>81</v>
          </cell>
          <cell r="C86">
            <v>86461</v>
          </cell>
          <cell r="D86" t="str">
            <v>ECONOMIA</v>
          </cell>
          <cell r="E86" t="str">
            <v>% de despesa en Cicle festiu s/total de la despesa corrent en cultura</v>
          </cell>
          <cell r="F86" t="str">
            <v>Distribució (en percentatge) de la despesa entre els diferents àmbits de cultura</v>
          </cell>
          <cell r="G86">
            <v>10.684878816538991</v>
          </cell>
          <cell r="H86">
            <v>8.5336581764374042</v>
          </cell>
          <cell r="I86">
            <v>10.90970559079646</v>
          </cell>
          <cell r="J86">
            <v>13.583427150664919</v>
          </cell>
          <cell r="K86">
            <v>13.36962144276929</v>
          </cell>
          <cell r="M86" t="str">
            <v>ECONOMÍA</v>
          </cell>
          <cell r="N86" t="str">
            <v>% de gasto en Ciclo festivo s/total del gasto corriente en cultura</v>
          </cell>
          <cell r="O86" t="str">
            <v>Distribución (en porcentaje) del gasto entre los diferentes ámbitos de cultura</v>
          </cell>
          <cell r="P86" t="str">
            <v>FINANCIAL MANAGEMENT</v>
          </cell>
          <cell r="T86" t="str">
            <v>V86236</v>
          </cell>
          <cell r="U86" t="str">
            <v>V86070</v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>
            <v>86461</v>
          </cell>
          <cell r="AF86" t="str">
            <v>CFE</v>
          </cell>
          <cell r="AH86" t="str">
            <v>% de despesa en Cicle festiu s/total de la despesa corrent en cultura</v>
          </cell>
        </row>
        <row r="87">
          <cell r="B87">
            <v>82</v>
          </cell>
          <cell r="C87">
            <v>86466</v>
          </cell>
          <cell r="D87" t="str">
            <v>ECONOMIA</v>
          </cell>
          <cell r="E87" t="str">
            <v>% de despesa en Festivals municipals s/total de la despesa corrent en cultura</v>
          </cell>
          <cell r="F87" t="str">
            <v>Distribució (en percentatge) de la despesa entre els diferents àmbits de cultura</v>
          </cell>
          <cell r="G87">
            <v>3.4369443406906122</v>
          </cell>
          <cell r="H87">
            <v>2.1915823297781749</v>
          </cell>
          <cell r="I87">
            <v>2.8583821918196182</v>
          </cell>
          <cell r="J87">
            <v>3.272269088943375</v>
          </cell>
          <cell r="K87">
            <v>2.915921001744421</v>
          </cell>
          <cell r="M87" t="str">
            <v>ECONOMÍA</v>
          </cell>
          <cell r="N87" t="str">
            <v>% de gasto en Festivales municipales s/total del gasto corriente en cultura</v>
          </cell>
          <cell r="O87" t="str">
            <v>Distribución (en porcentaje) del gasto entre los diferentes ámbitos de cultura</v>
          </cell>
          <cell r="P87" t="str">
            <v>FINANCIAL MANAGEMENT</v>
          </cell>
          <cell r="T87" t="str">
            <v>V86241</v>
          </cell>
          <cell r="U87" t="str">
            <v>V86070</v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>
            <v>86466</v>
          </cell>
          <cell r="AF87" t="str">
            <v>CFE</v>
          </cell>
          <cell r="AH87" t="str">
            <v>% de despesa en Festivals municipals s/total de la despesa corrent en cultura</v>
          </cell>
        </row>
        <row r="88">
          <cell r="B88">
            <v>83</v>
          </cell>
          <cell r="C88">
            <v>86471</v>
          </cell>
          <cell r="D88" t="str">
            <v>ECONOMIA</v>
          </cell>
          <cell r="E88" t="str">
            <v>% de despesa en Serveis centrals de Cultura s/total de la despesa corrent en cultura</v>
          </cell>
          <cell r="F88" t="str">
            <v>Distribució (en percentatge) de la despesa entre els diferents àmbits de cultura</v>
          </cell>
          <cell r="G88">
            <v>15.40187990306644</v>
          </cell>
          <cell r="H88">
            <v>15.048906328363991</v>
          </cell>
          <cell r="I88">
            <v>14.814988231564969</v>
          </cell>
          <cell r="J88">
            <v>14.996237836149509</v>
          </cell>
          <cell r="K88">
            <v>14.47257991601707</v>
          </cell>
          <cell r="M88" t="str">
            <v>ECONOMÍA</v>
          </cell>
          <cell r="N88" t="str">
            <v>% de gasto en Servicios centrales de Cultura s/total del gasto corriente en cultura</v>
          </cell>
          <cell r="O88" t="str">
            <v>Distribución (en porcentaje) del gasto entre los diferentes ámbitos de cultura</v>
          </cell>
          <cell r="P88" t="str">
            <v>FINANCIAL MANAGEMENT</v>
          </cell>
          <cell r="T88" t="str">
            <v>V86069</v>
          </cell>
          <cell r="U88" t="str">
            <v>V86070</v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>
            <v>86471</v>
          </cell>
          <cell r="AF88" t="str">
            <v>GEN</v>
          </cell>
          <cell r="AH88" t="str">
            <v>% de despesa en Serveis centrals de Cultura s/total de la despesa corrent en cultura</v>
          </cell>
        </row>
        <row r="89">
          <cell r="B89">
            <v>84</v>
          </cell>
          <cell r="C89">
            <v>91137</v>
          </cell>
          <cell r="D89" t="str">
            <v>ECONOMIA</v>
          </cell>
          <cell r="E89" t="str">
            <v>Despesa corrent en Biblioteques públiques per habitant</v>
          </cell>
          <cell r="F89" t="str">
            <v>Distribució (en euros/habitant) de la despesa entre els diferents àmbits de cultura</v>
          </cell>
          <cell r="G89">
            <v>16.575636477430582</v>
          </cell>
          <cell r="H89">
            <v>16.08415087313638</v>
          </cell>
          <cell r="I89">
            <v>16.833864866568629</v>
          </cell>
          <cell r="J89">
            <v>19.310761613724608</v>
          </cell>
          <cell r="K89">
            <v>19.813959425407319</v>
          </cell>
          <cell r="M89" t="str">
            <v>ECONOMÍA</v>
          </cell>
          <cell r="N89" t="str">
            <v>Gasto corriente en Bibliotecas públicas por habitante</v>
          </cell>
          <cell r="O89" t="str">
            <v>Distribución (en euros/habitante) del gasto entre los diferentes ámbitos de cultura</v>
          </cell>
          <cell r="P89" t="str">
            <v>FINANCIAL MANAGEMENT</v>
          </cell>
          <cell r="T89" t="str">
            <v>V86097</v>
          </cell>
          <cell r="U89" t="str">
            <v>V86076</v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91137</v>
          </cell>
          <cell r="AF89" t="str">
            <v>BIB</v>
          </cell>
          <cell r="AH89" t="str">
            <v>Despesa corrent en Biblioteques públiques per habitant</v>
          </cell>
        </row>
        <row r="90">
          <cell r="B90">
            <v>85</v>
          </cell>
          <cell r="C90">
            <v>91142</v>
          </cell>
          <cell r="D90" t="str">
            <v>ECONOMIA</v>
          </cell>
          <cell r="E90" t="str">
            <v>Despesa corrent en CCP per habitant</v>
          </cell>
          <cell r="F90" t="str">
            <v>Distribució (en euros/habitant) de la despesa entre els diferents àmbits de cultura</v>
          </cell>
          <cell r="G90">
            <v>8.3217611843738393</v>
          </cell>
          <cell r="H90">
            <v>5.8125725128986847</v>
          </cell>
          <cell r="I90">
            <v>6.6158526739245938</v>
          </cell>
          <cell r="J90">
            <v>6.4132405107802546</v>
          </cell>
          <cell r="K90">
            <v>5.7984573390513363</v>
          </cell>
          <cell r="M90" t="str">
            <v>ECONOMÍA</v>
          </cell>
          <cell r="N90" t="str">
            <v>Gasto corriente en CCP por habitante</v>
          </cell>
          <cell r="O90" t="str">
            <v>Distribución (en euros/habitante) del gasto entre los diferentes ámbitos de cultura</v>
          </cell>
          <cell r="P90" t="str">
            <v>FINANCIAL MANAGEMENT</v>
          </cell>
          <cell r="T90" t="str">
            <v>V86185</v>
          </cell>
          <cell r="U90" t="str">
            <v>V86076</v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>
            <v>91142</v>
          </cell>
          <cell r="AF90" t="str">
            <v>CCP</v>
          </cell>
          <cell r="AH90" t="str">
            <v>Despesa corrent en CCP per habitant</v>
          </cell>
        </row>
        <row r="91">
          <cell r="B91">
            <v>86</v>
          </cell>
          <cell r="C91">
            <v>91147</v>
          </cell>
          <cell r="D91" t="str">
            <v>ECONOMIA</v>
          </cell>
          <cell r="E91" t="str">
            <v>Despesa corrent en Museus per habitant</v>
          </cell>
          <cell r="F91" t="str">
            <v>Distribució (en euros/habitant) de la despesa entre els diferents àmbits de cultura</v>
          </cell>
          <cell r="G91">
            <v>7.6488544104534544</v>
          </cell>
          <cell r="H91">
            <v>6.1617585124618888</v>
          </cell>
          <cell r="I91">
            <v>6.736042794481099</v>
          </cell>
          <cell r="J91">
            <v>6.7153220260704831</v>
          </cell>
          <cell r="K91">
            <v>7.3929519885107036</v>
          </cell>
          <cell r="M91" t="str">
            <v>ECONOMÍA</v>
          </cell>
          <cell r="N91" t="str">
            <v>Gasto corriente en Museos por habitante</v>
          </cell>
          <cell r="O91" t="str">
            <v>Distribución (en euros/habitante) del gasto entre los diferentes ámbitos de cultura</v>
          </cell>
          <cell r="P91" t="str">
            <v>FINANCIAL MANAGEMENT</v>
          </cell>
          <cell r="T91" t="str">
            <v>V86147</v>
          </cell>
          <cell r="U91" t="str">
            <v>V86076</v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>
            <v>91147</v>
          </cell>
          <cell r="AF91" t="str">
            <v>MUS</v>
          </cell>
          <cell r="AH91" t="str">
            <v>Despesa corrent en Museus per habitant</v>
          </cell>
        </row>
        <row r="92">
          <cell r="B92">
            <v>87</v>
          </cell>
          <cell r="C92">
            <v>91152</v>
          </cell>
          <cell r="D92" t="str">
            <v>ECONOMIA</v>
          </cell>
          <cell r="E92" t="str">
            <v>Despesa corrent en Arxius municipals per habitant</v>
          </cell>
          <cell r="F92" t="str">
            <v>Distribució (en euros/habitant) de la despesa entre els diferents àmbits de cultura</v>
          </cell>
          <cell r="G92">
            <v>2.2443835826194261</v>
          </cell>
          <cell r="H92">
            <v>1.764414321358702</v>
          </cell>
          <cell r="I92">
            <v>1.7390561163611691</v>
          </cell>
          <cell r="J92">
            <v>2.055770530100212</v>
          </cell>
          <cell r="K92">
            <v>1.83072340782516</v>
          </cell>
          <cell r="M92" t="str">
            <v>ECONOMÍA</v>
          </cell>
          <cell r="N92" t="str">
            <v>Gasto corriente en Archivos municipales por habitante</v>
          </cell>
          <cell r="O92" t="str">
            <v>Distribución (en euros/habitante) del gasto entre los diferentes ámbitos de cultura</v>
          </cell>
          <cell r="P92" t="str">
            <v>FINANCIAL MANAGEMENT</v>
          </cell>
          <cell r="T92" t="str">
            <v>V86164</v>
          </cell>
          <cell r="U92" t="str">
            <v>V86076</v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>
            <v>91152</v>
          </cell>
          <cell r="AF92" t="str">
            <v>ARX</v>
          </cell>
          <cell r="AH92" t="str">
            <v>Despesa corrent en Arxius municipals per habitant</v>
          </cell>
        </row>
        <row r="93">
          <cell r="B93">
            <v>88</v>
          </cell>
          <cell r="C93">
            <v>91157</v>
          </cell>
          <cell r="D93" t="str">
            <v>ECONOMIA</v>
          </cell>
          <cell r="E93" t="str">
            <v>Despesa corrent en Espais escènics per habitant</v>
          </cell>
          <cell r="F93" t="str">
            <v>Distribució (en euros/habitant) de la despesa entre els diferents àmbits de cultura</v>
          </cell>
          <cell r="G93">
            <v>11.626265301768511</v>
          </cell>
          <cell r="H93">
            <v>8.4902887883407541</v>
          </cell>
          <cell r="I93">
            <v>10.45790355095178</v>
          </cell>
          <cell r="J93">
            <v>11.012766978064731</v>
          </cell>
          <cell r="K93">
            <v>11.137360755926739</v>
          </cell>
          <cell r="M93" t="str">
            <v>ECONOMÍA</v>
          </cell>
          <cell r="N93" t="str">
            <v>Gasto corriente en Espacios escénicos por habitante</v>
          </cell>
          <cell r="O93" t="str">
            <v>Distribución (en euros/habitante) del gasto entre los diferentes ámbitos de cultura</v>
          </cell>
          <cell r="P93" t="str">
            <v>FINANCIAL MANAGEMENT</v>
          </cell>
          <cell r="T93" t="str">
            <v>V86123</v>
          </cell>
          <cell r="U93" t="str">
            <v>V86076</v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E93">
            <v>91157</v>
          </cell>
          <cell r="AF93" t="str">
            <v>ESC</v>
          </cell>
          <cell r="AH93" t="str">
            <v>Despesa corrent en Espais escènics per habitant</v>
          </cell>
        </row>
        <row r="94">
          <cell r="B94">
            <v>89</v>
          </cell>
          <cell r="C94">
            <v>91162</v>
          </cell>
          <cell r="D94" t="str">
            <v>ECONOMIA</v>
          </cell>
          <cell r="E94" t="str">
            <v>Despesa corrent en Centres d'art per habitant</v>
          </cell>
          <cell r="F94" t="str">
            <v>Distribució (en euros/habitant) de la despesa entre els diferents àmbits de cultura</v>
          </cell>
          <cell r="G94">
            <v>2.1015183280243499</v>
          </cell>
          <cell r="H94">
            <v>2.1782807225013738</v>
          </cell>
          <cell r="I94">
            <v>2.3428875853699092</v>
          </cell>
          <cell r="J94">
            <v>1.949782673210259</v>
          </cell>
          <cell r="K94">
            <v>1.758790988993522</v>
          </cell>
          <cell r="M94" t="str">
            <v>ECONOMÍA</v>
          </cell>
          <cell r="N94" t="str">
            <v>Gasto corriente en Centros de arte por habitante</v>
          </cell>
          <cell r="O94" t="str">
            <v>Distribución (en euros/habitante) del gasto entre los diferentes ámbitos de cultura</v>
          </cell>
          <cell r="P94" t="str">
            <v>FINANCIAL MANAGEMENT</v>
          </cell>
          <cell r="T94" t="str">
            <v>V86201</v>
          </cell>
          <cell r="U94" t="str">
            <v>V86076</v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>
            <v>91162</v>
          </cell>
          <cell r="AF94" t="str">
            <v>CAR</v>
          </cell>
          <cell r="AH94" t="str">
            <v>Despesa corrent en Centres d'art per habitant</v>
          </cell>
        </row>
        <row r="95">
          <cell r="B95">
            <v>90</v>
          </cell>
          <cell r="C95">
            <v>91167</v>
          </cell>
          <cell r="D95" t="str">
            <v>ECONOMIA</v>
          </cell>
          <cell r="E95" t="str">
            <v>Despesa corrent en Espais de creació per habitant</v>
          </cell>
          <cell r="F95" t="str">
            <v>Distribució (en euros/habitant) de la despesa entre els diferents àmbits de cultura</v>
          </cell>
          <cell r="G95">
            <v>4.1679515019943709</v>
          </cell>
          <cell r="H95">
            <v>2.2804531094462202</v>
          </cell>
          <cell r="I95">
            <v>3.1100956405274371</v>
          </cell>
          <cell r="J95">
            <v>1.65361835443535</v>
          </cell>
          <cell r="K95">
            <v>1.6183965487370791</v>
          </cell>
          <cell r="M95" t="str">
            <v>ECONOMÍA</v>
          </cell>
          <cell r="N95" t="str">
            <v>Gasto corriente en Espacios de creación por habitante</v>
          </cell>
          <cell r="O95" t="str">
            <v>Distribución (en euros/habitante) del gasto entre los diferentes ámbitos de cultura</v>
          </cell>
          <cell r="P95" t="str">
            <v>FINANCIAL MANAGEMENT</v>
          </cell>
          <cell r="T95" t="str">
            <v>V86222</v>
          </cell>
          <cell r="U95" t="str">
            <v>V86076</v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>
            <v>91167</v>
          </cell>
          <cell r="AF95" t="str">
            <v>ECR</v>
          </cell>
          <cell r="AH95" t="str">
            <v>Despesa corrent en Espais de creació per habitant</v>
          </cell>
        </row>
        <row r="96">
          <cell r="B96">
            <v>91</v>
          </cell>
          <cell r="C96">
            <v>91172</v>
          </cell>
          <cell r="D96" t="str">
            <v>ECONOMIA</v>
          </cell>
          <cell r="E96" t="str">
            <v>Despesa corrent en Cicle festiu per habitant</v>
          </cell>
          <cell r="F96" t="str">
            <v>Distribució (en euros/habitant) de la despesa entre els diferents àmbits de cultura</v>
          </cell>
          <cell r="G96">
            <v>6.6557573683683833</v>
          </cell>
          <cell r="H96">
            <v>4.3694078059506163</v>
          </cell>
          <cell r="I96">
            <v>6.5427131488077777</v>
          </cell>
          <cell r="J96">
            <v>8.8714639970979174</v>
          </cell>
          <cell r="K96">
            <v>8.6842254714497233</v>
          </cell>
          <cell r="M96" t="str">
            <v>ECONOMÍA</v>
          </cell>
          <cell r="N96" t="str">
            <v>Gasto corriente en Ciclo festivo por habitante</v>
          </cell>
          <cell r="O96" t="str">
            <v>Distribución (en euros/habitante) del gasto entre los diferentes ámbitos de cultura</v>
          </cell>
          <cell r="P96" t="str">
            <v>FINANCIAL MANAGEMENT</v>
          </cell>
          <cell r="T96" t="str">
            <v>V86236</v>
          </cell>
          <cell r="U96" t="str">
            <v>V86076</v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91172</v>
          </cell>
          <cell r="AF96" t="str">
            <v>CFE</v>
          </cell>
          <cell r="AH96" t="str">
            <v>Despesa corrent en Cicle festiu per habitant</v>
          </cell>
        </row>
        <row r="97">
          <cell r="B97">
            <v>92</v>
          </cell>
          <cell r="C97">
            <v>91177</v>
          </cell>
          <cell r="D97" t="str">
            <v>ECONOMIA</v>
          </cell>
          <cell r="E97" t="str">
            <v>Despesa corrent en Festivals municipals per habitant</v>
          </cell>
          <cell r="F97" t="str">
            <v>Distribució (en euros/habitant) de la despesa entre els diferents àmbits de cultura</v>
          </cell>
          <cell r="G97">
            <v>1.864142150048443</v>
          </cell>
          <cell r="H97">
            <v>1.1314477198265009</v>
          </cell>
          <cell r="I97">
            <v>1.7147297850490579</v>
          </cell>
          <cell r="J97">
            <v>2.108745455158874</v>
          </cell>
          <cell r="K97">
            <v>1.8310193191976829</v>
          </cell>
          <cell r="M97" t="str">
            <v>ECONOMÍA</v>
          </cell>
          <cell r="N97" t="str">
            <v>Gasto corriente en Festivales municipales por habitante</v>
          </cell>
          <cell r="O97" t="str">
            <v>Distribución (en euros/habitante) del gasto entre los diferentes ámbitos de cultura</v>
          </cell>
          <cell r="P97" t="str">
            <v>FINANCIAL MANAGEMENT</v>
          </cell>
          <cell r="T97" t="str">
            <v>V86241</v>
          </cell>
          <cell r="U97" t="str">
            <v>V86076</v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>
            <v>91177</v>
          </cell>
          <cell r="AF97" t="str">
            <v>CFE</v>
          </cell>
          <cell r="AH97" t="str">
            <v>Despesa corrent en Festivals municipals per habitant</v>
          </cell>
        </row>
        <row r="98">
          <cell r="B98">
            <v>93</v>
          </cell>
          <cell r="C98">
            <v>91182</v>
          </cell>
          <cell r="D98" t="str">
            <v>ECONOMIA</v>
          </cell>
          <cell r="E98" t="str">
            <v>Despesa corrent en Serveis centrals de Cultura per habitant</v>
          </cell>
          <cell r="F98" t="str">
            <v>Distribució (en euros/habitant) de la despesa entre els diferents àmbits de cultura</v>
          </cell>
          <cell r="G98">
            <v>9.5940419551491392</v>
          </cell>
          <cell r="H98">
            <v>7.696349573956021</v>
          </cell>
          <cell r="I98">
            <v>8.972699720555056</v>
          </cell>
          <cell r="J98">
            <v>9.7973310785227294</v>
          </cell>
          <cell r="K98">
            <v>9.4060835245505174</v>
          </cell>
          <cell r="M98" t="str">
            <v>ECONOMÍA</v>
          </cell>
          <cell r="N98" t="str">
            <v>Gasto corriente en Servicios centrales de Cultura por habitante</v>
          </cell>
          <cell r="O98" t="str">
            <v>Distribución (en euros/habitante) del gasto entre los diferentes ámbitos de cultura</v>
          </cell>
          <cell r="P98" t="str">
            <v>FINANCIAL MANAGEMENT</v>
          </cell>
          <cell r="T98" t="str">
            <v>V86069</v>
          </cell>
          <cell r="U98" t="str">
            <v>V86076</v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91182</v>
          </cell>
          <cell r="AF98" t="str">
            <v>GEN</v>
          </cell>
          <cell r="AH98" t="str">
            <v>Despesa corrent en Serveis centrals de Cultura per habitant</v>
          </cell>
        </row>
        <row r="99">
          <cell r="B99">
            <v>94</v>
          </cell>
          <cell r="C99">
            <v>91192</v>
          </cell>
          <cell r="D99" t="str">
            <v>ECONOMIA</v>
          </cell>
          <cell r="E99" t="str">
            <v>% d'autofinançament per taxes, preus públics i patrocini de les Biblioteques públiques</v>
          </cell>
          <cell r="F99" t="str">
            <v>Autofinançament dels diferents àmbits de cultura</v>
          </cell>
          <cell r="G99">
            <v>3.1034815740599731E-2</v>
          </cell>
          <cell r="H99">
            <v>2.6814981232740832E-2</v>
          </cell>
          <cell r="I99">
            <v>0.1340172338517841</v>
          </cell>
          <cell r="J99">
            <v>9.4097619538301522E-2</v>
          </cell>
          <cell r="K99">
            <v>7.3580083230155552E-2</v>
          </cell>
          <cell r="M99" t="str">
            <v>ECONOMÍA</v>
          </cell>
          <cell r="N99" t="str">
            <v>% de autofinanciación por tasas, precios públicos y patrocinio de las Bibliotecas públicas</v>
          </cell>
          <cell r="O99" t="str">
            <v>Autofinanciación de los diferentes ámbitos de cultura</v>
          </cell>
          <cell r="P99" t="str">
            <v>FINANCIAL MANAGEMENT</v>
          </cell>
          <cell r="T99" t="str">
            <v>V86100</v>
          </cell>
          <cell r="U99" t="str">
            <v>V86097</v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>
            <v>91192</v>
          </cell>
          <cell r="AF99" t="str">
            <v>BIB</v>
          </cell>
          <cell r="AH99" t="str">
            <v>% d'autofinançament per taxes, preus públics i patrocini de les Biblioteques públiques</v>
          </cell>
        </row>
        <row r="100">
          <cell r="B100">
            <v>95</v>
          </cell>
          <cell r="C100">
            <v>91197</v>
          </cell>
          <cell r="D100" t="str">
            <v>ECONOMIA</v>
          </cell>
          <cell r="E100" t="str">
            <v>% d'autofinançament per taxes, preus públics i patrocini dels CCP</v>
          </cell>
          <cell r="F100" t="str">
            <v>Autofinançament dels diferents àmbits de cultura</v>
          </cell>
          <cell r="G100">
            <v>5.9135438554615662</v>
          </cell>
          <cell r="H100">
            <v>5.0714242680029438</v>
          </cell>
          <cell r="I100">
            <v>3.5301582019862501</v>
          </cell>
          <cell r="J100">
            <v>6.6792616482907654</v>
          </cell>
          <cell r="K100">
            <v>4.754959297682289</v>
          </cell>
          <cell r="M100" t="str">
            <v>ECONOMÍA</v>
          </cell>
          <cell r="N100" t="str">
            <v>% de autofinanciación por tasas, precios públicos y patrocinio de los CCP</v>
          </cell>
          <cell r="O100" t="str">
            <v>Autofinanciación de los diferentes ámbitos de cultura</v>
          </cell>
          <cell r="P100" t="str">
            <v>FINANCIAL MANAGEMENT</v>
          </cell>
          <cell r="T100" t="str">
            <v>V86186</v>
          </cell>
          <cell r="U100" t="str">
            <v>V86185</v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>
            <v>91197</v>
          </cell>
          <cell r="AF100" t="str">
            <v>CCP</v>
          </cell>
          <cell r="AH100" t="str">
            <v>% d'autofinançament per taxes, preus públics i patrocini dels CCP</v>
          </cell>
        </row>
        <row r="101">
          <cell r="B101">
            <v>96</v>
          </cell>
          <cell r="C101">
            <v>91202</v>
          </cell>
          <cell r="D101" t="str">
            <v>ECONOMIA</v>
          </cell>
          <cell r="E101" t="str">
            <v>% d'autofinançament per taxes, preus públics i patrocini dels Museus</v>
          </cell>
          <cell r="F101" t="str">
            <v>Autofinançament dels diferents àmbits de cultura</v>
          </cell>
          <cell r="G101">
            <v>6.0712668412378061</v>
          </cell>
          <cell r="H101">
            <v>2.6554585514357791</v>
          </cell>
          <cell r="I101">
            <v>4.2330010976699466</v>
          </cell>
          <cell r="J101">
            <v>5.0857096745082409</v>
          </cell>
          <cell r="K101">
            <v>5.0381492438733986</v>
          </cell>
          <cell r="M101" t="str">
            <v>ECONOMÍA</v>
          </cell>
          <cell r="N101" t="str">
            <v>% de autofinanciación por tasas, precios públicos y patrocinio de los Museos</v>
          </cell>
          <cell r="O101" t="str">
            <v>Autofinanciación de los diferentes ámbitos de cultura</v>
          </cell>
          <cell r="P101" t="str">
            <v>FINANCIAL MANAGEMENT</v>
          </cell>
          <cell r="T101" t="str">
            <v>V86148</v>
          </cell>
          <cell r="U101" t="str">
            <v>V86147</v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/>
          </cell>
          <cell r="AD101" t="str">
            <v/>
          </cell>
          <cell r="AE101">
            <v>91202</v>
          </cell>
          <cell r="AF101" t="str">
            <v>MUS</v>
          </cell>
          <cell r="AH101" t="str">
            <v>% d'autofinançament per taxes, preus públics i patrocini dels Museus</v>
          </cell>
        </row>
        <row r="102">
          <cell r="B102">
            <v>97</v>
          </cell>
          <cell r="C102">
            <v>91207</v>
          </cell>
          <cell r="D102" t="str">
            <v>ECONOMIA</v>
          </cell>
          <cell r="E102" t="str">
            <v>% d'autofinançament per taxes, preus públics i patrocini dels Arxius municipals</v>
          </cell>
          <cell r="F102" t="str">
            <v>Autofinançament dels diferents àmbits de cultura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 t="str">
            <v>ECONOMÍA</v>
          </cell>
          <cell r="N102" t="str">
            <v>% de autofinanciación por tasas, precios públicos y patrocinio de los Archivos municipales</v>
          </cell>
          <cell r="O102" t="str">
            <v>Autofinanciación de los diferentes ámbitos de cultura</v>
          </cell>
          <cell r="P102" t="str">
            <v>FINANCIAL MANAGEMENT</v>
          </cell>
          <cell r="T102" t="str">
            <v>V86165</v>
          </cell>
          <cell r="U102" t="str">
            <v>V86164</v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>
            <v>91207</v>
          </cell>
          <cell r="AF102" t="str">
            <v>ARX</v>
          </cell>
          <cell r="AH102" t="str">
            <v>% d'autofinançament per taxes, preus públics i patrocini dels Arxius municipals</v>
          </cell>
        </row>
        <row r="103">
          <cell r="B103">
            <v>98</v>
          </cell>
          <cell r="C103">
            <v>91212</v>
          </cell>
          <cell r="D103" t="str">
            <v>ECONOMIA</v>
          </cell>
          <cell r="E103" t="str">
            <v>% d'autofinançament per taxes, preus públics i patrocini dels Espais escènics</v>
          </cell>
          <cell r="F103" t="str">
            <v>Autofinançament dels diferents àmbits de cultura</v>
          </cell>
          <cell r="G103">
            <v>35.611856123380143</v>
          </cell>
          <cell r="H103">
            <v>17.64332049073553</v>
          </cell>
          <cell r="I103">
            <v>21.053430679898849</v>
          </cell>
          <cell r="J103">
            <v>27.805479351571201</v>
          </cell>
          <cell r="K103">
            <v>31.763280462762658</v>
          </cell>
          <cell r="M103" t="str">
            <v>ECONOMÍA</v>
          </cell>
          <cell r="N103" t="str">
            <v>% de autofinanciación por tasas, precios públicos y patrocinio de los Espacios escénicos</v>
          </cell>
          <cell r="O103" t="str">
            <v>Autofinanciación de los diferentes ámbitos de cultura</v>
          </cell>
          <cell r="P103" t="str">
            <v>FINANCIAL MANAGEMENT</v>
          </cell>
          <cell r="T103" t="str">
            <v>V90809</v>
          </cell>
          <cell r="U103" t="str">
            <v>V86123</v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>
            <v>91212</v>
          </cell>
          <cell r="AF103" t="str">
            <v>ESC</v>
          </cell>
          <cell r="AH103" t="str">
            <v>% d'autofinançament per taxes, preus públics i patrocini dels Espais escènics</v>
          </cell>
        </row>
        <row r="104">
          <cell r="B104">
            <v>99</v>
          </cell>
          <cell r="C104">
            <v>91217</v>
          </cell>
          <cell r="D104" t="str">
            <v>ECONOMIA</v>
          </cell>
          <cell r="E104" t="str">
            <v>% d'autofinançament per taxes, preus públics i patrocini dels Centres d'art</v>
          </cell>
          <cell r="F104" t="str">
            <v>Autofinançament dels diferents àmbits de cultura</v>
          </cell>
          <cell r="G104">
            <v>4.8840150282536499</v>
          </cell>
          <cell r="H104">
            <v>5.8951007635508734</v>
          </cell>
          <cell r="I104">
            <v>5.8264081720492058</v>
          </cell>
          <cell r="J104">
            <v>5.1949661943165628</v>
          </cell>
          <cell r="K104">
            <v>7.9675328909539296</v>
          </cell>
          <cell r="M104" t="str">
            <v>ECONOMÍA</v>
          </cell>
          <cell r="N104" t="str">
            <v>% de autofinanciación por tasas, precios públicos y patrocinio de los Centros de arte</v>
          </cell>
          <cell r="O104" t="str">
            <v>Autofinanciación de los diferentes ámbitos de cultura</v>
          </cell>
          <cell r="P104" t="str">
            <v>FINANCIAL MANAGEMENT</v>
          </cell>
          <cell r="T104" t="str">
            <v>V86202</v>
          </cell>
          <cell r="U104" t="str">
            <v>V86201</v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91217</v>
          </cell>
          <cell r="AF104" t="str">
            <v>CAR</v>
          </cell>
          <cell r="AH104" t="str">
            <v>% d'autofinançament per taxes, preus públics i patrocini dels Centres d'art</v>
          </cell>
        </row>
        <row r="105">
          <cell r="B105">
            <v>100</v>
          </cell>
          <cell r="C105">
            <v>91222</v>
          </cell>
          <cell r="D105" t="str">
            <v>ECONOMIA</v>
          </cell>
          <cell r="E105" t="str">
            <v>% d'autofinançament per taxes, preus públics i patrocini dels Espais de creació</v>
          </cell>
          <cell r="F105" t="str">
            <v>Autofinançament dels diferents àmbits de cultura</v>
          </cell>
          <cell r="G105">
            <v>4.5426146402237428</v>
          </cell>
          <cell r="H105">
            <v>0.9627053928005751</v>
          </cell>
          <cell r="I105">
            <v>2.3769344488783308</v>
          </cell>
          <cell r="J105">
            <v>1.2376899141326889</v>
          </cell>
          <cell r="K105">
            <v>1.779406818386851</v>
          </cell>
          <cell r="M105" t="str">
            <v>ECONOMÍA</v>
          </cell>
          <cell r="N105" t="str">
            <v>% de autofinanciación por tasas, precios públicos y patrocinio de los Espacios de creación</v>
          </cell>
          <cell r="O105" t="str">
            <v>Autofinanciación de los diferentes ámbitos de cultura</v>
          </cell>
          <cell r="P105" t="str">
            <v>FINANCIAL MANAGEMENT</v>
          </cell>
          <cell r="T105" t="str">
            <v>V86223</v>
          </cell>
          <cell r="U105" t="str">
            <v>V86222</v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91222</v>
          </cell>
          <cell r="AF105" t="str">
            <v>ECR</v>
          </cell>
          <cell r="AH105" t="str">
            <v>% d'autofinançament per taxes, preus públics i patrocini dels Espais de creació</v>
          </cell>
        </row>
        <row r="106">
          <cell r="B106">
            <v>101</v>
          </cell>
          <cell r="C106">
            <v>91227</v>
          </cell>
          <cell r="D106" t="str">
            <v>ECONOMIA</v>
          </cell>
          <cell r="E106" t="str">
            <v>% d'autofinançament per taxes, preus públics i patrocini del Cicle festiu</v>
          </cell>
          <cell r="F106" t="str">
            <v>Autofinançament dels diferents àmbits de cultura</v>
          </cell>
          <cell r="G106">
            <v>5.1528967534118806</v>
          </cell>
          <cell r="H106">
            <v>1.023232564806462</v>
          </cell>
          <cell r="I106">
            <v>2.741598084581351</v>
          </cell>
          <cell r="J106">
            <v>2.5300012723703378</v>
          </cell>
          <cell r="K106">
            <v>2.274095120904438</v>
          </cell>
          <cell r="M106" t="str">
            <v>ECONOMÍA</v>
          </cell>
          <cell r="N106" t="str">
            <v>% de autofinanciación por tasas, precios públicos y patrocinio del Ciclo festivo</v>
          </cell>
          <cell r="O106" t="str">
            <v>Autofinanciación de los diferentes ámbitos de cultura</v>
          </cell>
          <cell r="P106" t="str">
            <v>FINANCIAL MANAGEMENT</v>
          </cell>
          <cell r="T106" t="str">
            <v>V86237</v>
          </cell>
          <cell r="U106" t="str">
            <v>V86236</v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91227</v>
          </cell>
          <cell r="AF106" t="str">
            <v>CFE</v>
          </cell>
          <cell r="AH106" t="str">
            <v>% d'autofinançament per taxes, preus públics i patrocini del Cicle festiu</v>
          </cell>
        </row>
        <row r="107">
          <cell r="B107">
            <v>102</v>
          </cell>
          <cell r="C107">
            <v>91232</v>
          </cell>
          <cell r="D107" t="str">
            <v>ECONOMIA</v>
          </cell>
          <cell r="E107" t="str">
            <v>% d'autofinançament per taxes, preus públics i patrocini dels Festivals municipals</v>
          </cell>
          <cell r="F107" t="str">
            <v>Autofinançament dels diferents àmbits de cultura</v>
          </cell>
          <cell r="G107">
            <v>5.2603217435071103</v>
          </cell>
          <cell r="H107">
            <v>2.9249048063514018</v>
          </cell>
          <cell r="I107">
            <v>3.7358489961260481</v>
          </cell>
          <cell r="J107">
            <v>3.1958327671779592</v>
          </cell>
          <cell r="K107">
            <v>4.7358308364109698</v>
          </cell>
          <cell r="M107" t="str">
            <v>ECONOMÍA</v>
          </cell>
          <cell r="N107" t="str">
            <v>% de autofinanciación por tasas, precios públicos y patrocinio de los Festivales municipales</v>
          </cell>
          <cell r="O107" t="str">
            <v>Autofinanciación de los diferentes ámbitos de cultura</v>
          </cell>
          <cell r="P107" t="str">
            <v>FINANCIAL MANAGEMENT</v>
          </cell>
          <cell r="T107" t="str">
            <v>V86242</v>
          </cell>
          <cell r="U107" t="str">
            <v>V86241</v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91232</v>
          </cell>
          <cell r="AF107" t="str">
            <v>CFE</v>
          </cell>
          <cell r="AH107" t="str">
            <v>% d'autofinançament per taxes, preus públics i patrocini dels Festivals municipals</v>
          </cell>
        </row>
        <row r="108">
          <cell r="B108">
            <v>103</v>
          </cell>
          <cell r="C108">
            <v>91242</v>
          </cell>
          <cell r="D108" t="str">
            <v>ECONOMIA</v>
          </cell>
          <cell r="E108" t="str">
            <v>Despesa corrent per visita a les Biblioteques públiques</v>
          </cell>
          <cell r="F108" t="str">
            <v>Oferir el servei a uns costos unitaris adequats</v>
          </cell>
          <cell r="G108">
            <v>5.50318171417545</v>
          </cell>
          <cell r="H108">
            <v>15.301903393699639</v>
          </cell>
          <cell r="I108">
            <v>11.16262003063995</v>
          </cell>
          <cell r="J108">
            <v>8.86471034184137</v>
          </cell>
          <cell r="K108">
            <v>7.3098879384279778</v>
          </cell>
          <cell r="M108" t="str">
            <v>ECONOMÍA</v>
          </cell>
          <cell r="N108" t="str">
            <v>Gasto corriente por visita en las Bibliotecas públicas</v>
          </cell>
          <cell r="O108" t="str">
            <v>Ofrecer el servicio a unos costes unitarios adecuados</v>
          </cell>
          <cell r="P108" t="str">
            <v>FINANCIAL MANAGEMENT</v>
          </cell>
          <cell r="T108" t="str">
            <v>V86097</v>
          </cell>
          <cell r="U108" t="str">
            <v>V86089</v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>
            <v>91242</v>
          </cell>
          <cell r="AF108" t="str">
            <v>BIB</v>
          </cell>
          <cell r="AH108" t="str">
            <v>Despesa corrent per visita a les Biblioteques públiques</v>
          </cell>
        </row>
        <row r="109">
          <cell r="B109">
            <v>104</v>
          </cell>
          <cell r="C109">
            <v>91247</v>
          </cell>
          <cell r="D109" t="str">
            <v>ECONOMIA</v>
          </cell>
          <cell r="E109" t="str">
            <v>Despesa corrent per cada ús dels CCP</v>
          </cell>
          <cell r="F109" t="str">
            <v>Oferir el servei a uns costos unitaris adequats</v>
          </cell>
          <cell r="G109">
            <v>8.4409625688416678</v>
          </cell>
          <cell r="H109">
            <v>17.270809551962859</v>
          </cell>
          <cell r="I109">
            <v>15.928919582935359</v>
          </cell>
          <cell r="J109">
            <v>7.6123491362879898</v>
          </cell>
          <cell r="K109">
            <v>5.1673414246772964</v>
          </cell>
          <cell r="M109" t="str">
            <v>ECONOMÍA</v>
          </cell>
          <cell r="N109" t="str">
            <v>Gasto corriente por cada uso de los CCP</v>
          </cell>
          <cell r="O109" t="str">
            <v>Ofrecer el servicio a unos costes unitarios adecuados</v>
          </cell>
          <cell r="P109" t="str">
            <v>FINANCIAL MANAGEMENT</v>
          </cell>
          <cell r="T109" t="str">
            <v>V86185</v>
          </cell>
          <cell r="U109" t="str">
            <v>V90815</v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>
            <v>91247</v>
          </cell>
          <cell r="AF109" t="str">
            <v>CCP</v>
          </cell>
          <cell r="AH109" t="str">
            <v>Despesa corrent per cada ús dels CCP</v>
          </cell>
        </row>
        <row r="110">
          <cell r="B110">
            <v>105</v>
          </cell>
          <cell r="C110">
            <v>91252</v>
          </cell>
          <cell r="D110" t="str">
            <v>ECONOMIA</v>
          </cell>
          <cell r="E110" t="str">
            <v>Despesa corrent per visita al Museu</v>
          </cell>
          <cell r="F110" t="str">
            <v>Oferir el servei a uns costos unitaris adequats</v>
          </cell>
          <cell r="G110">
            <v>26.620307055097641</v>
          </cell>
          <cell r="H110">
            <v>64.504845646856552</v>
          </cell>
          <cell r="I110">
            <v>36.824290744867412</v>
          </cell>
          <cell r="J110">
            <v>30.697912297898469</v>
          </cell>
          <cell r="K110">
            <v>30.34467678377111</v>
          </cell>
          <cell r="M110" t="str">
            <v>ECONOMÍA</v>
          </cell>
          <cell r="N110" t="str">
            <v>Gasto corriente por visita al Museo</v>
          </cell>
          <cell r="O110" t="str">
            <v>Ofrecer el servicio a unos costes unitarios adecuados</v>
          </cell>
          <cell r="P110" t="str">
            <v>FINANCIAL MANAGEMENT</v>
          </cell>
          <cell r="T110" t="str">
            <v>V86147</v>
          </cell>
          <cell r="U110" t="str">
            <v>V86138</v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>
            <v>91252</v>
          </cell>
          <cell r="AF110" t="str">
            <v>MUS</v>
          </cell>
          <cell r="AH110" t="str">
            <v>Despesa corrent per visita al Museu</v>
          </cell>
        </row>
        <row r="111">
          <cell r="B111">
            <v>106</v>
          </cell>
          <cell r="C111">
            <v>91257</v>
          </cell>
          <cell r="D111" t="str">
            <v>ECONOMIA</v>
          </cell>
          <cell r="E111" t="str">
            <v>Despesa corrent per consulta i/o préstec a l'Arxiu municipal</v>
          </cell>
          <cell r="F111" t="str">
            <v>Oferir el servei a uns costos unitaris adequats</v>
          </cell>
          <cell r="G111">
            <v>150.56787627453971</v>
          </cell>
          <cell r="H111">
            <v>148.90444020729441</v>
          </cell>
          <cell r="I111">
            <v>111.9254274659899</v>
          </cell>
          <cell r="J111">
            <v>58.153352674614979</v>
          </cell>
          <cell r="K111">
            <v>88.552266238497438</v>
          </cell>
          <cell r="M111" t="str">
            <v>ECONOMÍA</v>
          </cell>
          <cell r="N111" t="str">
            <v>Gasto corriente por consulta y/o préstamo en el archivo municipal</v>
          </cell>
          <cell r="O111" t="str">
            <v>Ofrecer el servicio a unos costes unitarios adecuados</v>
          </cell>
          <cell r="P111" t="str">
            <v>FINANCIAL MANAGEMENT</v>
          </cell>
          <cell r="T111" t="str">
            <v>V86164</v>
          </cell>
          <cell r="U111" t="str">
            <v>V86159</v>
          </cell>
          <cell r="V111" t="str">
            <v>V86160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91257</v>
          </cell>
          <cell r="AF111" t="str">
            <v>ARX</v>
          </cell>
          <cell r="AH111" t="str">
            <v>Despesa corrent per consulta i/o préstec a l'Arxiu municipal</v>
          </cell>
        </row>
        <row r="112">
          <cell r="B112">
            <v>107</v>
          </cell>
          <cell r="C112">
            <v>91262</v>
          </cell>
          <cell r="D112" t="str">
            <v>ECONOMIA</v>
          </cell>
          <cell r="E112" t="str">
            <v>Despesa corrent per assistent als Espais escènics</v>
          </cell>
          <cell r="F112" t="str">
            <v>Oferir el servei a uns costos unitaris adequats</v>
          </cell>
          <cell r="G112">
            <v>33.075809907878963</v>
          </cell>
          <cell r="H112">
            <v>69.336557918472707</v>
          </cell>
          <cell r="I112">
            <v>60.402419316141781</v>
          </cell>
          <cell r="J112">
            <v>42.465142230436498</v>
          </cell>
          <cell r="K112">
            <v>38.178211914186527</v>
          </cell>
          <cell r="M112" t="str">
            <v>ECONOMÍA</v>
          </cell>
          <cell r="N112" t="str">
            <v>Gasto corriente por asistente en los Espacios escénicos</v>
          </cell>
          <cell r="O112" t="str">
            <v>Ofrecer el servicio a unos costes unitarios adecuados</v>
          </cell>
          <cell r="P112" t="str">
            <v>FINANCIAL MANAGEMENT</v>
          </cell>
          <cell r="T112" t="str">
            <v>V86123</v>
          </cell>
          <cell r="U112" t="str">
            <v>V86113</v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91262</v>
          </cell>
          <cell r="AF112" t="str">
            <v>ESC</v>
          </cell>
          <cell r="AH112" t="str">
            <v>Despesa corrent per assistent als Espais escènics</v>
          </cell>
        </row>
        <row r="113">
          <cell r="B113">
            <v>108</v>
          </cell>
          <cell r="C113">
            <v>91267</v>
          </cell>
          <cell r="D113" t="str">
            <v>ECONOMIA</v>
          </cell>
          <cell r="E113" t="str">
            <v>Despesa corrent per visita als Centres d'art</v>
          </cell>
          <cell r="F113" t="str">
            <v>Oferir el servei a uns costos unitaris adequats</v>
          </cell>
          <cell r="G113">
            <v>15.18448534866805</v>
          </cell>
          <cell r="H113">
            <v>30.176477212924961</v>
          </cell>
          <cell r="I113">
            <v>20.55854623203777</v>
          </cell>
          <cell r="J113">
            <v>21.736656376715061</v>
          </cell>
          <cell r="K113">
            <v>17.432945809160611</v>
          </cell>
          <cell r="M113" t="str">
            <v>ECONOMÍA</v>
          </cell>
          <cell r="N113" t="str">
            <v>Gasto corriente por visita en los Centros de arte</v>
          </cell>
          <cell r="O113" t="str">
            <v>Ofrecer el servicio a unos costes unitarios adecuados</v>
          </cell>
          <cell r="P113" t="str">
            <v>FINANCIAL MANAGEMENT</v>
          </cell>
          <cell r="T113" t="str">
            <v>V86201</v>
          </cell>
          <cell r="U113" t="str">
            <v>V86196</v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>
            <v>91267</v>
          </cell>
          <cell r="AF113" t="str">
            <v>CAR</v>
          </cell>
          <cell r="AH113" t="str">
            <v>Despesa corrent per visita als Centres d'art</v>
          </cell>
        </row>
        <row r="114">
          <cell r="B114">
            <v>109</v>
          </cell>
          <cell r="C114">
            <v>91272</v>
          </cell>
          <cell r="D114" t="str">
            <v>ECONOMIA</v>
          </cell>
          <cell r="E114" t="str">
            <v>Despesa corrent per cada projecte allotjat a l'Espai de creació o a d'altres espais municipals</v>
          </cell>
          <cell r="F114" t="str">
            <v>Oferir el servei a uns costos unitaris adequats</v>
          </cell>
          <cell r="G114">
            <v>11398.680485714291</v>
          </cell>
          <cell r="H114">
            <v>7445.8609523809528</v>
          </cell>
          <cell r="I114">
            <v>9321.2313780918703</v>
          </cell>
          <cell r="J114">
            <v>4264.9199109042556</v>
          </cell>
          <cell r="K114">
            <v>3865.4871860465109</v>
          </cell>
          <cell r="M114" t="str">
            <v>ECONOMÍA</v>
          </cell>
          <cell r="N114" t="str">
            <v>Gasto corriente por cada proyecto alojado en el Espacio de creación o en otros espacios municipales</v>
          </cell>
          <cell r="O114" t="str">
            <v>Ofrecer el servicio a unos costes unitarios adecuados</v>
          </cell>
          <cell r="P114" t="str">
            <v>FINANCIAL MANAGEMENT</v>
          </cell>
          <cell r="T114" t="str">
            <v>V86222</v>
          </cell>
          <cell r="U114" t="str">
            <v>V86208</v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91272</v>
          </cell>
          <cell r="AF114" t="str">
            <v>ECR</v>
          </cell>
          <cell r="AH114" t="str">
            <v>Despesa corrent per cada projecte allotjat a l'Espai de creació o a d'altres espais municipals</v>
          </cell>
        </row>
        <row r="115">
          <cell r="B115">
            <v>110</v>
          </cell>
          <cell r="C115">
            <v>91277</v>
          </cell>
          <cell r="D115" t="str">
            <v>ECONOMIA</v>
          </cell>
          <cell r="E115" t="str">
            <v>Despesa corrent per cada dia amb activitat de Cicle festiu</v>
          </cell>
          <cell r="F115" t="str">
            <v>Oferir el servei a uns costos unitaris adequats</v>
          </cell>
          <cell r="G115">
            <v>14901.676272151901</v>
          </cell>
          <cell r="H115">
            <v>15420.28309309309</v>
          </cell>
          <cell r="I115">
            <v>17441.506369426748</v>
          </cell>
          <cell r="J115">
            <v>17387.03894372694</v>
          </cell>
          <cell r="K115">
            <v>15921.93464638158</v>
          </cell>
          <cell r="M115" t="str">
            <v>ECONOMÍA</v>
          </cell>
          <cell r="N115" t="str">
            <v>Gasto corriente por cada día con actividad de Ciclo festivo</v>
          </cell>
          <cell r="O115" t="str">
            <v>Ofrecer el servicio a unos costes unitarios adecuados</v>
          </cell>
          <cell r="P115" t="str">
            <v>FINANCIAL MANAGEMENT</v>
          </cell>
          <cell r="T115" t="str">
            <v>V86236</v>
          </cell>
          <cell r="U115" t="str">
            <v>V86226</v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91277</v>
          </cell>
          <cell r="AF115" t="str">
            <v>CFE</v>
          </cell>
          <cell r="AH115" t="str">
            <v>Despesa corrent per cada dia amb activitat de Cicle festiu</v>
          </cell>
        </row>
        <row r="116">
          <cell r="B116">
            <v>111</v>
          </cell>
          <cell r="C116">
            <v>91282</v>
          </cell>
          <cell r="D116" t="str">
            <v>ECONOMIA</v>
          </cell>
          <cell r="E116" t="str">
            <v>Despesa corrent per assistent als Festivals municipals</v>
          </cell>
          <cell r="F116" t="str">
            <v>Oferir el servei a uns costos unitaris adequats</v>
          </cell>
          <cell r="G116">
            <v>6.8044257888573183</v>
          </cell>
          <cell r="H116">
            <v>18.296946758637159</v>
          </cell>
          <cell r="I116">
            <v>11.240923056206469</v>
          </cell>
          <cell r="J116">
            <v>8.1709483194375849</v>
          </cell>
          <cell r="K116">
            <v>6.7742332782484338</v>
          </cell>
          <cell r="M116" t="str">
            <v>ECONOMÍA</v>
          </cell>
          <cell r="N116" t="str">
            <v>Gasto corriente por asistente en los Festivales municipales</v>
          </cell>
          <cell r="O116" t="str">
            <v>Ofrecer el servicio a unos costes unitarios adecuados</v>
          </cell>
          <cell r="P116" t="str">
            <v>FINANCIAL MANAGEMENT</v>
          </cell>
          <cell r="T116" t="str">
            <v>V86241</v>
          </cell>
          <cell r="U116" t="str">
            <v>V86233</v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>
            <v>91282</v>
          </cell>
          <cell r="AF116" t="str">
            <v>CFE</v>
          </cell>
          <cell r="AH116" t="str">
            <v>Despesa corrent per assistent als Festivals municipals</v>
          </cell>
        </row>
        <row r="117">
          <cell r="B117">
            <v>112</v>
          </cell>
          <cell r="C117">
            <v>91287</v>
          </cell>
          <cell r="D117" t="str">
            <v>ECONOMIA</v>
          </cell>
          <cell r="E117" t="str">
            <v>Despesa corrent per visita dels serveis culturals amb visitants del municipi</v>
          </cell>
          <cell r="F117" t="str">
            <v>Oferir el servei a uns costos unitaris adequats</v>
          </cell>
          <cell r="G117">
            <v>9.2601182379055356</v>
          </cell>
          <cell r="H117">
            <v>23.07134361784906</v>
          </cell>
          <cell r="I117">
            <v>17.493045950687321</v>
          </cell>
          <cell r="J117">
            <v>11.863264218580539</v>
          </cell>
          <cell r="K117">
            <v>10.348274990926621</v>
          </cell>
          <cell r="M117" t="str">
            <v>ECONOMÍA</v>
          </cell>
          <cell r="N117" t="str">
            <v>Gasto corriente por visita de los servicios culturales con visitantes del municipio</v>
          </cell>
          <cell r="O117" t="str">
            <v>Ofrecer el servicio a unos costes unitarios adecuados</v>
          </cell>
          <cell r="P117" t="str">
            <v>FINANCIAL MANAGEMENT</v>
          </cell>
          <cell r="T117" t="str">
            <v>V90804</v>
          </cell>
          <cell r="U117" t="str">
            <v>V86056</v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>
            <v>91287</v>
          </cell>
          <cell r="AF117" t="str">
            <v>GEN</v>
          </cell>
          <cell r="AH117" t="str">
            <v>Despesa corrent per visita dels serveis culturals amb visitants del municipi</v>
          </cell>
        </row>
        <row r="118">
          <cell r="B118">
            <v>113</v>
          </cell>
          <cell r="C118">
            <v>86481</v>
          </cell>
          <cell r="D118" t="str">
            <v>ENTORN</v>
          </cell>
          <cell r="E118" t="str">
            <v>Població</v>
          </cell>
          <cell r="G118">
            <v>84225.857142857145</v>
          </cell>
          <cell r="H118">
            <v>88321.444444444438</v>
          </cell>
          <cell r="I118">
            <v>88569.25</v>
          </cell>
          <cell r="J118">
            <v>79055.666666666672</v>
          </cell>
          <cell r="K118">
            <v>77847.612903225803</v>
          </cell>
          <cell r="M118" t="str">
            <v>ENTORNO</v>
          </cell>
          <cell r="N118" t="str">
            <v>Población</v>
          </cell>
          <cell r="P118" t="str">
            <v>ENVIRONMENT</v>
          </cell>
          <cell r="T118" t="str">
            <v>V86076</v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>
            <v>86481</v>
          </cell>
          <cell r="AF118" t="str">
            <v>GEN</v>
          </cell>
          <cell r="AH118" t="str">
            <v>Població</v>
          </cell>
        </row>
        <row r="119">
          <cell r="B119">
            <v>114</v>
          </cell>
          <cell r="C119">
            <v>86486</v>
          </cell>
          <cell r="D119" t="str">
            <v>ENTORN</v>
          </cell>
          <cell r="E119" t="str">
            <v>Densitat de població</v>
          </cell>
          <cell r="G119">
            <v>3676.9910400598719</v>
          </cell>
          <cell r="H119">
            <v>3949.124782644697</v>
          </cell>
          <cell r="I119">
            <v>3838.459315973852</v>
          </cell>
          <cell r="J119">
            <v>3691.8897882938968</v>
          </cell>
          <cell r="K119">
            <v>3556.7811348563</v>
          </cell>
          <cell r="M119" t="str">
            <v>ENTORNO</v>
          </cell>
          <cell r="N119" t="str">
            <v>Densidad de población</v>
          </cell>
          <cell r="P119" t="str">
            <v>ENVIRONMENT</v>
          </cell>
          <cell r="T119" t="str">
            <v>V86076</v>
          </cell>
          <cell r="U119" t="str">
            <v>V86078</v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>
            <v>86486</v>
          </cell>
          <cell r="AF119" t="str">
            <v>GEN</v>
          </cell>
          <cell r="AH119" t="str">
            <v>Densitat de població</v>
          </cell>
        </row>
        <row r="120">
          <cell r="B120">
            <v>115</v>
          </cell>
          <cell r="C120">
            <v>86491</v>
          </cell>
          <cell r="D120" t="str">
            <v>ENTORN</v>
          </cell>
          <cell r="E120" t="str">
            <v>Renda per càpita</v>
          </cell>
          <cell r="G120">
            <v>16621.062867915829</v>
          </cell>
          <cell r="H120">
            <v>13922.17025904209</v>
          </cell>
          <cell r="I120">
            <v>15849.96485914293</v>
          </cell>
          <cell r="J120">
            <v>17454.476560688381</v>
          </cell>
          <cell r="K120">
            <v>18122.292427771608</v>
          </cell>
          <cell r="M120" t="str">
            <v>ENTORNO</v>
          </cell>
          <cell r="N120" t="str">
            <v>Renta per cápita</v>
          </cell>
          <cell r="P120" t="str">
            <v>ENVIRONMENT</v>
          </cell>
          <cell r="T120" t="str">
            <v>V86080</v>
          </cell>
          <cell r="U120" t="str">
            <v>V86076</v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>
            <v>86491</v>
          </cell>
          <cell r="AF120" t="str">
            <v>GEN</v>
          </cell>
          <cell r="AH120" t="str">
            <v>Renda per càpita</v>
          </cell>
        </row>
        <row r="121">
          <cell r="B121">
            <v>116</v>
          </cell>
          <cell r="C121">
            <v>86496</v>
          </cell>
          <cell r="D121" t="str">
            <v>ENTORN</v>
          </cell>
          <cell r="E121" t="str">
            <v>Taxa d'atur</v>
          </cell>
          <cell r="G121">
            <v>11.065238095238101</v>
          </cell>
          <cell r="H121">
            <v>13.98</v>
          </cell>
          <cell r="I121">
            <v>10.76166666666666</v>
          </cell>
          <cell r="J121">
            <v>10.23733333333333</v>
          </cell>
          <cell r="K121">
            <v>10.137419354838711</v>
          </cell>
          <cell r="M121" t="str">
            <v>ENTORNO</v>
          </cell>
          <cell r="N121" t="str">
            <v>Tasa de paro</v>
          </cell>
          <cell r="P121" t="str">
            <v>ENVIRONMENT</v>
          </cell>
          <cell r="T121" t="str">
            <v>V86079</v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86496</v>
          </cell>
          <cell r="AF121" t="str">
            <v>GEN</v>
          </cell>
          <cell r="AH121" t="str">
            <v>Taxa d'atur</v>
          </cell>
        </row>
        <row r="122">
          <cell r="B122">
            <v>117</v>
          </cell>
          <cell r="C122">
            <v>91355</v>
          </cell>
          <cell r="D122" t="str">
            <v>ENTORN</v>
          </cell>
          <cell r="E122" t="str">
            <v>Índex de Vulnerabilitat Social (IVSO)</v>
          </cell>
          <cell r="G122">
            <v>93.223196392007821</v>
          </cell>
          <cell r="H122">
            <v>93.658057339553807</v>
          </cell>
          <cell r="I122">
            <v>94.782828276918863</v>
          </cell>
          <cell r="J122">
            <v>94.07089259713436</v>
          </cell>
          <cell r="K122">
            <v>93.295343869469221</v>
          </cell>
          <cell r="M122" t="str">
            <v>ENTORNO</v>
          </cell>
          <cell r="N122" t="str">
            <v>Índice de Vulnerabilidad Social (IVSO)</v>
          </cell>
          <cell r="P122" t="str">
            <v>ENVIRONMENT</v>
          </cell>
          <cell r="T122" t="str">
            <v>V91353</v>
          </cell>
          <cell r="U122" t="str">
            <v>V86076</v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91355</v>
          </cell>
          <cell r="AF122" t="str">
            <v>GEN</v>
          </cell>
          <cell r="AH122" t="str">
            <v>Índex de Vulnerabilitat Social (IVSO)</v>
          </cell>
        </row>
        <row r="123">
          <cell r="B123">
            <v>118</v>
          </cell>
          <cell r="C123">
            <v>89314</v>
          </cell>
          <cell r="D123" t="str">
            <v>ENTORN</v>
          </cell>
          <cell r="E123" t="str">
            <v>Despesa de les famílies en cultura</v>
          </cell>
          <cell r="G123">
            <v>530.13000000000011</v>
          </cell>
          <cell r="H123">
            <v>222.1</v>
          </cell>
          <cell r="I123">
            <v>319.83999999999997</v>
          </cell>
          <cell r="J123">
            <v>304.39999999999992</v>
          </cell>
          <cell r="K123">
            <v>272.63000000000011</v>
          </cell>
          <cell r="M123" t="str">
            <v>ENTORNO</v>
          </cell>
          <cell r="N123" t="str">
            <v>Gasto de las familias en cultura</v>
          </cell>
          <cell r="P123" t="str">
            <v>ENVIRONMENT</v>
          </cell>
          <cell r="T123" t="str">
            <v>V89143</v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>
            <v>89314</v>
          </cell>
          <cell r="AF123" t="str">
            <v>GEN</v>
          </cell>
          <cell r="AH123" t="str">
            <v>Despesa de les famílies en cultura</v>
          </cell>
        </row>
        <row r="124">
          <cell r="B124">
            <v>119</v>
          </cell>
          <cell r="C124">
            <v>86501</v>
          </cell>
          <cell r="D124" t="str">
            <v>ENTORN</v>
          </cell>
          <cell r="E124" t="str">
            <v>Nombre d'equipaments culturals del municipi</v>
          </cell>
          <cell r="G124">
            <v>12</v>
          </cell>
          <cell r="H124">
            <v>12.296296296296299</v>
          </cell>
          <cell r="I124">
            <v>12.79166666666667</v>
          </cell>
          <cell r="J124">
            <v>12.4</v>
          </cell>
          <cell r="K124">
            <v>12.19354838709677</v>
          </cell>
          <cell r="M124" t="str">
            <v>ENTORNO</v>
          </cell>
          <cell r="N124" t="str">
            <v>Número de equipamientos culturales del municipio</v>
          </cell>
          <cell r="P124" t="str">
            <v>ENVIRONMENT</v>
          </cell>
          <cell r="T124" t="str">
            <v>V86051</v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86501</v>
          </cell>
          <cell r="AF124" t="str">
            <v>GEN</v>
          </cell>
          <cell r="AH124" t="str">
            <v>Nombre d'equipaments culturals del municipi</v>
          </cell>
        </row>
        <row r="125">
          <cell r="B125">
            <v>120</v>
          </cell>
          <cell r="C125">
            <v>95519</v>
          </cell>
          <cell r="D125" t="str">
            <v>ENTORN</v>
          </cell>
          <cell r="E125" t="str">
            <v>% d’equipaments culturals del municipi que tenen l’etiqueta d’eficiència energètica</v>
          </cell>
          <cell r="G125" t="str">
            <v>-</v>
          </cell>
          <cell r="H125" t="str">
            <v>-</v>
          </cell>
          <cell r="I125" t="str">
            <v>-</v>
          </cell>
          <cell r="J125" t="str">
            <v>-</v>
          </cell>
          <cell r="K125">
            <v>13.486842105263159</v>
          </cell>
          <cell r="M125" t="str">
            <v>ENTORNO</v>
          </cell>
          <cell r="N125" t="str">
            <v>% de equipamientos culturales del municipio que teienen la etiqueta de eficiencia energética con la calificación A, B o C o el distintivo de calidad ambiental</v>
          </cell>
          <cell r="P125" t="str">
            <v>ENVIRONMENT</v>
          </cell>
          <cell r="T125" t="str">
            <v>V95395</v>
          </cell>
          <cell r="U125" t="str">
            <v>V86051</v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>
            <v>95519</v>
          </cell>
          <cell r="AF125" t="str">
            <v>GEN</v>
          </cell>
          <cell r="AH125" t="str">
            <v>% d’equipaments culturals del municipi que tenen l’etiqueta d’eficiència energètica</v>
          </cell>
        </row>
        <row r="126">
          <cell r="B126">
            <v>121</v>
          </cell>
          <cell r="C126">
            <v>86621</v>
          </cell>
          <cell r="D126" t="str">
            <v>ENTORN</v>
          </cell>
          <cell r="E126" t="str">
            <v>Nombre de biblioteques al municipi</v>
          </cell>
          <cell r="G126">
            <v>2.333333333333333</v>
          </cell>
          <cell r="H126">
            <v>2.407407407407407</v>
          </cell>
          <cell r="I126">
            <v>2.416666666666667</v>
          </cell>
          <cell r="J126">
            <v>2.333333333333333</v>
          </cell>
          <cell r="K126">
            <v>2.2666666666666671</v>
          </cell>
          <cell r="M126" t="str">
            <v>ENTORNO</v>
          </cell>
          <cell r="N126" t="str">
            <v>Número de bibliotecas en el municipio</v>
          </cell>
          <cell r="P126" t="str">
            <v>ENVIRONMENT</v>
          </cell>
          <cell r="T126" t="str">
            <v>V86082</v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>
            <v>86621</v>
          </cell>
          <cell r="AF126" t="str">
            <v>BIB</v>
          </cell>
          <cell r="AH126" t="str">
            <v>Nombre de biblioteques al municipi</v>
          </cell>
        </row>
        <row r="127">
          <cell r="B127">
            <v>122</v>
          </cell>
          <cell r="C127">
            <v>87186</v>
          </cell>
          <cell r="D127" t="str">
            <v>ENTORN</v>
          </cell>
          <cell r="E127" t="str">
            <v>Nombre de CCP</v>
          </cell>
          <cell r="G127">
            <v>4.2380952380952381</v>
          </cell>
          <cell r="H127">
            <v>4.6538461538461542</v>
          </cell>
          <cell r="I127">
            <v>4.833333333333333</v>
          </cell>
          <cell r="J127">
            <v>5.1379310344827589</v>
          </cell>
          <cell r="K127">
            <v>4.935483870967742</v>
          </cell>
          <cell r="M127" t="str">
            <v>ENTORNO</v>
          </cell>
          <cell r="N127" t="str">
            <v>Número de CCP</v>
          </cell>
          <cell r="P127" t="str">
            <v>ENVIRONMENT</v>
          </cell>
          <cell r="T127" t="str">
            <v>V86167</v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87186</v>
          </cell>
          <cell r="AF127" t="str">
            <v>CCP</v>
          </cell>
          <cell r="AH127" t="str">
            <v>Nombre de CCP</v>
          </cell>
        </row>
        <row r="128">
          <cell r="B128">
            <v>123</v>
          </cell>
          <cell r="C128">
            <v>86941</v>
          </cell>
          <cell r="D128" t="str">
            <v>ENTORN</v>
          </cell>
          <cell r="E128" t="str">
            <v>Nombre de museus</v>
          </cell>
          <cell r="G128">
            <v>1.117647058823529</v>
          </cell>
          <cell r="H128">
            <v>1.2272727272727271</v>
          </cell>
          <cell r="I128">
            <v>1.263157894736842</v>
          </cell>
          <cell r="J128">
            <v>1.2173913043478259</v>
          </cell>
          <cell r="K128">
            <v>1.208333333333333</v>
          </cell>
          <cell r="M128" t="str">
            <v>ENTORNO</v>
          </cell>
          <cell r="N128" t="str">
            <v>Número de museos</v>
          </cell>
          <cell r="P128" t="str">
            <v>ENVIRONMENT</v>
          </cell>
          <cell r="T128" t="str">
            <v>V86130</v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>
            <v>86941</v>
          </cell>
          <cell r="AF128" t="str">
            <v>MUS</v>
          </cell>
          <cell r="AH128" t="str">
            <v>Nombre de museus</v>
          </cell>
        </row>
        <row r="129">
          <cell r="B129">
            <v>124</v>
          </cell>
          <cell r="C129">
            <v>87051</v>
          </cell>
          <cell r="D129" t="str">
            <v>ENTORN</v>
          </cell>
          <cell r="E129" t="str">
            <v>Nombre d'arxius</v>
          </cell>
          <cell r="G129">
            <v>1.125</v>
          </cell>
          <cell r="H129">
            <v>1.0952380952380949</v>
          </cell>
          <cell r="I129">
            <v>1.1052631578947369</v>
          </cell>
          <cell r="J129">
            <v>1.083333333333333</v>
          </cell>
          <cell r="K129">
            <v>1.0769230769230771</v>
          </cell>
          <cell r="M129" t="str">
            <v>ENTORNO</v>
          </cell>
          <cell r="N129" t="str">
            <v>Número de archivos</v>
          </cell>
          <cell r="P129" t="str">
            <v>ENVIRONMENT</v>
          </cell>
          <cell r="T129" t="str">
            <v>V86152</v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87051</v>
          </cell>
          <cell r="AF129" t="str">
            <v>ARX</v>
          </cell>
          <cell r="AH129" t="str">
            <v>Nombre d'arxius</v>
          </cell>
        </row>
        <row r="130">
          <cell r="B130">
            <v>125</v>
          </cell>
          <cell r="C130">
            <v>86786</v>
          </cell>
          <cell r="D130" t="str">
            <v>ENTORN</v>
          </cell>
          <cell r="E130" t="str">
            <v>Nombre d'espais escènics municipals</v>
          </cell>
          <cell r="G130">
            <v>1.7777777777777779</v>
          </cell>
          <cell r="H130">
            <v>1.826086956521739</v>
          </cell>
          <cell r="I130">
            <v>1.8181818181818179</v>
          </cell>
          <cell r="J130">
            <v>1.76</v>
          </cell>
          <cell r="K130">
            <v>1.7307692307692311</v>
          </cell>
          <cell r="M130" t="str">
            <v>ENTORNO</v>
          </cell>
          <cell r="N130" t="str">
            <v>Número de espacios escénicos municipales</v>
          </cell>
          <cell r="P130" t="str">
            <v>ENVIRONMENT</v>
          </cell>
          <cell r="T130" t="str">
            <v>V86105</v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86786</v>
          </cell>
          <cell r="AF130" t="str">
            <v>ESC</v>
          </cell>
          <cell r="AH130" t="str">
            <v>Nombre d'espais escènics municipals</v>
          </cell>
        </row>
        <row r="131">
          <cell r="B131">
            <v>126</v>
          </cell>
          <cell r="C131">
            <v>87291</v>
          </cell>
          <cell r="D131" t="str">
            <v>ENTORN</v>
          </cell>
          <cell r="E131" t="str">
            <v>Nombre de Centres d'art</v>
          </cell>
          <cell r="G131">
            <v>1.6111111111111109</v>
          </cell>
          <cell r="H131">
            <v>1.454545454545455</v>
          </cell>
          <cell r="I131">
            <v>1.4736842105263159</v>
          </cell>
          <cell r="J131">
            <v>1.32</v>
          </cell>
          <cell r="K131">
            <v>1.3076923076923079</v>
          </cell>
          <cell r="M131" t="str">
            <v>ENTORNO</v>
          </cell>
          <cell r="N131" t="str">
            <v>Número de Centros de Arte</v>
          </cell>
          <cell r="P131" t="str">
            <v>ENVIRONMENT</v>
          </cell>
          <cell r="T131" t="str">
            <v>V86189</v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>
            <v>87291</v>
          </cell>
          <cell r="AF131" t="str">
            <v>CAR</v>
          </cell>
          <cell r="AH131" t="str">
            <v>Nombre de Centres d'art</v>
          </cell>
        </row>
        <row r="132">
          <cell r="B132">
            <v>127</v>
          </cell>
          <cell r="C132">
            <v>87386</v>
          </cell>
          <cell r="D132" t="str">
            <v>ENTORN</v>
          </cell>
          <cell r="E132" t="str">
            <v>Nombre d'Espais de creació</v>
          </cell>
          <cell r="G132">
            <v>1.7</v>
          </cell>
          <cell r="H132">
            <v>1.714285714285714</v>
          </cell>
          <cell r="I132">
            <v>1.615384615384615</v>
          </cell>
          <cell r="J132">
            <v>1.294117647058824</v>
          </cell>
          <cell r="K132">
            <v>1.2352941176470591</v>
          </cell>
          <cell r="M132" t="str">
            <v>ENTORNO</v>
          </cell>
          <cell r="N132" t="str">
            <v>Número de Espacios de creación</v>
          </cell>
          <cell r="P132" t="str">
            <v>ENVIRONMENT</v>
          </cell>
          <cell r="T132" t="str">
            <v>V86204</v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87386</v>
          </cell>
          <cell r="AF132" t="str">
            <v>ECR</v>
          </cell>
          <cell r="AH132" t="str">
            <v>Nombre d'Espais de creació</v>
          </cell>
        </row>
        <row r="133">
          <cell r="B133">
            <v>128</v>
          </cell>
          <cell r="C133">
            <v>87496</v>
          </cell>
          <cell r="D133" t="str">
            <v>ENTORN</v>
          </cell>
          <cell r="E133" t="str">
            <v>Nombre de Festes Populars municipals</v>
          </cell>
          <cell r="G133">
            <v>8.5238095238095237</v>
          </cell>
          <cell r="H133">
            <v>4.8518518518518521</v>
          </cell>
          <cell r="I133">
            <v>5.791666666666667</v>
          </cell>
          <cell r="J133">
            <v>7.068965517241379</v>
          </cell>
          <cell r="K133">
            <v>7.935483870967742</v>
          </cell>
          <cell r="M133" t="str">
            <v>ENTORNO</v>
          </cell>
          <cell r="N133" t="str">
            <v>Número de Fiestas Populares municipales</v>
          </cell>
          <cell r="P133" t="str">
            <v>ENVIRONMENT</v>
          </cell>
          <cell r="T133" t="str">
            <v>V86225</v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>
            <v>87496</v>
          </cell>
          <cell r="AF133" t="str">
            <v>CFE</v>
          </cell>
          <cell r="AH133" t="str">
            <v>Nombre de Festes Populars municipals</v>
          </cell>
        </row>
        <row r="139">
          <cell r="E13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qüestionari"/>
      <sheetName val="(b)_general"/>
      <sheetName val="(b)_general1"/>
      <sheetName val="(b)_general2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(b)_general2"/>
      <sheetName val="qüestionari"/>
      <sheetName val="Despeses i Ingressos"/>
      <sheetName val="1. qüestionari general"/>
      <sheetName val="(b)_general3"/>
      <sheetName val="Despeses_i_Ingressos"/>
      <sheetName val="1__qüestionari_general"/>
      <sheetName val="Matriu3. Sectors (V)"/>
      <sheetName val="(b)_general4"/>
      <sheetName val="Despeses_i_Ingressos1"/>
      <sheetName val="1__qüestionari_general1"/>
    </sheetNames>
    <sheetDataSet>
      <sheetData sheetId="0"/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qüestionari"/>
      <sheetName val="Despeses i Ingressos"/>
      <sheetName val="1. qüestionari general"/>
      <sheetName val="(b)_general2"/>
      <sheetName val="Despeses_i_Ingressos"/>
      <sheetName val="1__qüestionari_general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1. qüestionari general"/>
      <sheetName val="qüestionari"/>
      <sheetName val="(b)_general"/>
      <sheetName val="1__qüestionari_general"/>
      <sheetName val="(b)_general1"/>
      <sheetName val="1__qüestionari_general1"/>
      <sheetName val="Variables2020"/>
      <sheetName val="(b)_general2"/>
      <sheetName val="1__qüestionari_general2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qüestionari"/>
      <sheetName val="1. qüestionari general"/>
      <sheetName val="(b)_general2"/>
      <sheetName val="1__qüestionari_general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E9BC-B31E-417C-B3FC-AD9C17BB5C43}">
  <sheetPr codeName="Full7">
    <tabColor theme="6" tint="-0.249977111117893"/>
    <pageSetUpPr fitToPage="1"/>
  </sheetPr>
  <dimension ref="A1:DO70"/>
  <sheetViews>
    <sheetView tabSelected="1" zoomScale="48" zoomScaleNormal="48" workbookViewId="0">
      <pane ySplit="7" topLeftCell="A8" activePane="bottomLeft" state="frozen"/>
      <selection pane="bottomLeft" activeCell="F9" sqref="F9:G9"/>
    </sheetView>
  </sheetViews>
  <sheetFormatPr defaultColWidth="9.15234375" defaultRowHeight="23.6" x14ac:dyDescent="0.65"/>
  <cols>
    <col min="1" max="1" width="1.84375" style="21" customWidth="1"/>
    <col min="2" max="2" width="8.15234375" style="254" customWidth="1"/>
    <col min="3" max="3" width="2.84375" style="21" customWidth="1"/>
    <col min="4" max="4" width="1.84375" style="21" customWidth="1"/>
    <col min="5" max="6" width="6.53515625" style="90" hidden="1" customWidth="1"/>
    <col min="7" max="7" width="32.84375" style="21" customWidth="1"/>
    <col min="8" max="12" width="10.84375" style="21" customWidth="1"/>
    <col min="13" max="15" width="4.15234375" style="91" hidden="1" customWidth="1"/>
    <col min="16" max="16" width="7" style="91" hidden="1" customWidth="1"/>
    <col min="17" max="20" width="3.84375" style="91" hidden="1" customWidth="1"/>
    <col min="21" max="21" width="5.84375" style="93" customWidth="1"/>
    <col min="22" max="22" width="1.84375" style="21" customWidth="1"/>
    <col min="23" max="23" width="6.84375" style="90" hidden="1" customWidth="1"/>
    <col min="24" max="24" width="5.84375" style="90" hidden="1" customWidth="1"/>
    <col min="25" max="25" width="32.84375" style="21" customWidth="1"/>
    <col min="26" max="30" width="10.84375" style="21" customWidth="1"/>
    <col min="31" max="33" width="3.53515625" style="91" hidden="1" customWidth="1"/>
    <col min="34" max="34" width="10" style="91" hidden="1" customWidth="1"/>
    <col min="35" max="38" width="3.84375" style="91" hidden="1" customWidth="1"/>
    <col min="39" max="39" width="5.84375" style="92" customWidth="1"/>
    <col min="40" max="40" width="1.84375" style="21" customWidth="1"/>
    <col min="41" max="41" width="6.84375" style="90" hidden="1" customWidth="1"/>
    <col min="42" max="42" width="6.15234375" style="90" hidden="1" customWidth="1"/>
    <col min="43" max="43" width="32.84375" style="21" customWidth="1"/>
    <col min="44" max="47" width="10.84375" style="21" customWidth="1"/>
    <col min="48" max="48" width="11.15234375" style="21" customWidth="1"/>
    <col min="49" max="49" width="3.15234375" style="91" hidden="1" customWidth="1"/>
    <col min="50" max="51" width="3.53515625" style="91" hidden="1" customWidth="1"/>
    <col min="52" max="52" width="7.53515625" style="91" hidden="1" customWidth="1"/>
    <col min="53" max="56" width="3.84375" style="91" hidden="1" customWidth="1"/>
    <col min="57" max="57" width="5.84375" style="93" customWidth="1"/>
    <col min="58" max="58" width="1.84375" style="21" customWidth="1"/>
    <col min="59" max="59" width="6.84375" style="90" hidden="1" customWidth="1"/>
    <col min="60" max="60" width="6.15234375" style="90" hidden="1" customWidth="1"/>
    <col min="61" max="61" width="32.84375" style="21" customWidth="1"/>
    <col min="62" max="65" width="10.84375" style="21" customWidth="1"/>
    <col min="66" max="66" width="10.4609375" style="21" customWidth="1"/>
    <col min="67" max="67" width="2.84375" style="91" hidden="1" customWidth="1"/>
    <col min="68" max="69" width="3.53515625" style="91" hidden="1" customWidth="1"/>
    <col min="70" max="70" width="7.53515625" style="91" hidden="1" customWidth="1"/>
    <col min="71" max="74" width="3.84375" style="91" hidden="1" customWidth="1"/>
    <col min="75" max="75" width="5.84375" style="93" customWidth="1"/>
    <col min="76" max="76" width="1.84375" style="21" customWidth="1"/>
    <col min="77" max="77" width="7.53515625" style="90" hidden="1" customWidth="1"/>
    <col min="78" max="78" width="6.15234375" style="90" hidden="1" customWidth="1"/>
    <col min="79" max="79" width="32.84375" style="21" customWidth="1"/>
    <col min="80" max="83" width="10.84375" style="21" customWidth="1"/>
    <col min="84" max="84" width="10.4609375" style="21" customWidth="1"/>
    <col min="85" max="85" width="2.84375" style="91" hidden="1" customWidth="1"/>
    <col min="86" max="87" width="3.53515625" style="91" hidden="1" customWidth="1"/>
    <col min="88" max="88" width="7.53515625" style="91" hidden="1" customWidth="1"/>
    <col min="89" max="92" width="3.84375" style="91" hidden="1" customWidth="1"/>
    <col min="93" max="93" width="5.84375" style="93" customWidth="1"/>
    <col min="94" max="94" width="1.84375" style="21" customWidth="1"/>
    <col min="95" max="95" width="9" style="21" customWidth="1"/>
    <col min="96" max="96" width="14.4609375" style="21" hidden="1" customWidth="1"/>
    <col min="97" max="113" width="13.4609375" style="21" hidden="1" customWidth="1"/>
    <col min="114" max="116" width="15.53515625" style="21" hidden="1" customWidth="1"/>
    <col min="117" max="119" width="17.53515625" style="21" hidden="1" customWidth="1"/>
    <col min="120" max="16384" width="9.15234375" style="21"/>
  </cols>
  <sheetData>
    <row r="1" spans="1:119" s="5" customFormat="1" ht="9.75" customHeight="1" x14ac:dyDescent="0.55000000000000004">
      <c r="A1" s="1"/>
      <c r="B1" s="2"/>
      <c r="C1" s="3"/>
      <c r="D1" s="3"/>
      <c r="E1" s="4"/>
      <c r="F1" s="4"/>
      <c r="G1" s="3"/>
      <c r="H1" s="3"/>
      <c r="I1" s="3"/>
      <c r="K1" s="6"/>
      <c r="L1" s="6"/>
      <c r="M1" s="7"/>
      <c r="N1" s="7"/>
      <c r="O1" s="7"/>
      <c r="P1" s="7"/>
      <c r="Q1" s="7"/>
      <c r="R1" s="7"/>
      <c r="S1" s="7"/>
      <c r="T1" s="7"/>
      <c r="U1" s="8"/>
      <c r="V1" s="6"/>
      <c r="W1" s="4"/>
      <c r="X1" s="4"/>
      <c r="Y1" s="6"/>
      <c r="Z1" s="6"/>
      <c r="AA1" s="6"/>
      <c r="AB1" s="6"/>
      <c r="AC1" s="6"/>
      <c r="AD1" s="6"/>
      <c r="AE1" s="7"/>
      <c r="AF1" s="7"/>
      <c r="AG1" s="7"/>
      <c r="AH1" s="7"/>
      <c r="AI1" s="7"/>
      <c r="AJ1" s="7"/>
      <c r="AK1" s="7"/>
      <c r="AL1" s="7"/>
      <c r="AM1" s="9"/>
      <c r="AN1" s="6"/>
      <c r="AO1" s="10"/>
      <c r="AP1" s="10"/>
      <c r="AQ1" s="6"/>
      <c r="AR1" s="6"/>
      <c r="AS1" s="6"/>
      <c r="AT1" s="6"/>
      <c r="AU1" s="6"/>
      <c r="AV1" s="6"/>
      <c r="AW1" s="7"/>
      <c r="AX1" s="7"/>
      <c r="AY1" s="7"/>
      <c r="AZ1" s="7"/>
      <c r="BA1" s="7"/>
      <c r="BB1" s="7"/>
      <c r="BC1" s="7"/>
      <c r="BD1" s="7"/>
      <c r="BE1" s="8"/>
      <c r="BF1" s="6"/>
      <c r="BG1" s="10"/>
      <c r="BH1" s="10"/>
      <c r="BI1" s="6"/>
      <c r="BJ1" s="6"/>
      <c r="BK1" s="6"/>
      <c r="BL1" s="6"/>
      <c r="BM1" s="6"/>
      <c r="BN1" s="6"/>
      <c r="BO1" s="7"/>
      <c r="BP1" s="7"/>
      <c r="BQ1" s="7"/>
      <c r="BR1" s="7"/>
      <c r="BS1" s="7"/>
      <c r="BT1" s="7"/>
      <c r="BU1" s="7"/>
      <c r="BV1" s="7"/>
      <c r="BW1" s="8"/>
      <c r="BX1" s="6"/>
      <c r="BY1" s="10"/>
      <c r="BZ1" s="10"/>
      <c r="CA1" s="6"/>
      <c r="CB1" s="6"/>
      <c r="CC1" s="6"/>
      <c r="CD1" s="6"/>
      <c r="CE1" s="6"/>
      <c r="CF1" s="6"/>
      <c r="CG1" s="7"/>
      <c r="CH1" s="7"/>
      <c r="CI1" s="7"/>
      <c r="CJ1" s="7"/>
      <c r="CK1" s="7"/>
      <c r="CL1" s="7"/>
      <c r="CM1" s="7"/>
      <c r="CN1" s="7"/>
      <c r="CO1" s="8"/>
      <c r="CP1" s="3"/>
      <c r="CQ1" s="3"/>
      <c r="CR1" s="11"/>
    </row>
    <row r="2" spans="1:119" s="5" customFormat="1" ht="27" customHeight="1" x14ac:dyDescent="0.55000000000000004">
      <c r="A2" s="1"/>
      <c r="B2" s="2"/>
      <c r="C2" s="3"/>
      <c r="D2" s="12"/>
      <c r="E2" s="13"/>
      <c r="F2" s="13"/>
      <c r="G2" s="14" t="str">
        <f>DC13</f>
        <v>Anys de comparació</v>
      </c>
      <c r="H2" s="15">
        <f>'[1]Llista Indicadors'!G5</f>
        <v>2019</v>
      </c>
      <c r="I2" s="15">
        <f>'[1]Llista Indicadors'!H5</f>
        <v>2020</v>
      </c>
      <c r="J2" s="15">
        <f>'[1]Llista Indicadors'!I5</f>
        <v>2021</v>
      </c>
      <c r="K2" s="15">
        <f>'[1]Llista Indicadors'!J5</f>
        <v>2022</v>
      </c>
      <c r="L2" s="15">
        <f>'[1]Llista Indicadors'!K5</f>
        <v>2023</v>
      </c>
      <c r="M2" s="7"/>
      <c r="N2" s="7"/>
      <c r="O2" s="7"/>
      <c r="P2" s="7"/>
      <c r="Q2" s="7"/>
      <c r="R2" s="7"/>
      <c r="S2" s="7"/>
      <c r="T2" s="7"/>
      <c r="U2" s="8"/>
      <c r="V2" s="6"/>
      <c r="W2" s="4"/>
      <c r="X2" s="4"/>
      <c r="Y2" s="6"/>
      <c r="Z2" s="6"/>
      <c r="AA2" s="6"/>
      <c r="AB2" s="6"/>
      <c r="AC2" s="6"/>
      <c r="AD2" s="6"/>
      <c r="AE2" s="7"/>
      <c r="AF2" s="7"/>
      <c r="AG2" s="7"/>
      <c r="AH2" s="7"/>
      <c r="AI2" s="7"/>
      <c r="AJ2" s="7"/>
      <c r="AK2" s="7"/>
      <c r="AL2" s="7"/>
      <c r="AM2" s="9"/>
      <c r="AN2" s="6"/>
      <c r="AO2" s="10"/>
      <c r="AP2" s="10"/>
      <c r="AQ2" s="16" t="str">
        <f>DD13</f>
        <v>IDIOMA DEL QUADRE</v>
      </c>
      <c r="AR2" s="6"/>
      <c r="AS2" s="6"/>
      <c r="AT2" s="6"/>
      <c r="AU2" s="6"/>
      <c r="AV2" s="6"/>
      <c r="AW2" s="7"/>
      <c r="AX2" s="7"/>
      <c r="AY2" s="7"/>
      <c r="AZ2" s="7"/>
      <c r="BA2" s="7"/>
      <c r="BB2" s="7"/>
      <c r="BC2" s="7"/>
      <c r="BD2" s="7"/>
      <c r="BE2" s="8"/>
      <c r="BF2" s="6"/>
      <c r="BG2" s="10"/>
      <c r="BH2" s="10"/>
      <c r="BI2" s="16"/>
      <c r="BJ2" s="6"/>
      <c r="BK2" s="6"/>
      <c r="BL2" s="6"/>
      <c r="BM2" s="6"/>
      <c r="BN2" s="6"/>
      <c r="BO2" s="7"/>
      <c r="BP2" s="7"/>
      <c r="BQ2" s="7"/>
      <c r="BR2" s="7"/>
      <c r="BS2" s="7"/>
      <c r="BT2" s="7"/>
      <c r="BU2" s="7"/>
      <c r="BV2" s="7"/>
      <c r="BW2" s="8"/>
      <c r="BX2" s="6"/>
      <c r="BY2" s="10"/>
      <c r="BZ2" s="10"/>
      <c r="CA2" s="16"/>
      <c r="CB2" s="6"/>
      <c r="CC2" s="6"/>
      <c r="CD2" s="6"/>
      <c r="CE2" s="6"/>
      <c r="CF2" s="6"/>
      <c r="CG2" s="7"/>
      <c r="CH2" s="7"/>
      <c r="CI2" s="7"/>
      <c r="CJ2" s="7"/>
      <c r="CK2" s="7"/>
      <c r="CL2" s="7"/>
      <c r="CM2" s="7"/>
      <c r="CN2" s="7"/>
      <c r="CO2" s="8"/>
      <c r="CP2" s="3"/>
      <c r="CQ2" s="3"/>
      <c r="CR2" s="11"/>
    </row>
    <row r="3" spans="1:119" s="5" customFormat="1" ht="14.25" customHeight="1" x14ac:dyDescent="0.55000000000000004">
      <c r="A3" s="1"/>
      <c r="B3" s="2"/>
      <c r="C3" s="3"/>
      <c r="D3" s="3"/>
      <c r="E3" s="4"/>
      <c r="F3" s="4"/>
      <c r="G3" s="3"/>
      <c r="H3" s="3"/>
      <c r="I3" s="3"/>
      <c r="K3" s="6"/>
      <c r="L3" s="6"/>
      <c r="M3" s="7"/>
      <c r="N3" s="7"/>
      <c r="O3" s="7"/>
      <c r="P3" s="7"/>
      <c r="Q3" s="7"/>
      <c r="R3" s="7"/>
      <c r="S3" s="7"/>
      <c r="T3" s="7"/>
      <c r="U3" s="8"/>
      <c r="V3" s="6"/>
      <c r="W3" s="4"/>
      <c r="X3" s="4"/>
      <c r="Y3" s="6"/>
      <c r="Z3" s="6"/>
      <c r="AA3" s="6"/>
      <c r="AB3" s="6"/>
      <c r="AC3" s="6"/>
      <c r="AD3" s="6"/>
      <c r="AE3" s="7"/>
      <c r="AF3" s="7"/>
      <c r="AG3" s="7"/>
      <c r="AH3" s="7"/>
      <c r="AI3" s="7"/>
      <c r="AJ3" s="7"/>
      <c r="AK3" s="7"/>
      <c r="AL3" s="7"/>
      <c r="AM3" s="9"/>
      <c r="AN3" s="6"/>
      <c r="AO3" s="10"/>
      <c r="AP3" s="10"/>
      <c r="AQ3" s="6"/>
      <c r="AR3" s="6"/>
      <c r="AS3" s="6"/>
      <c r="AT3" s="6"/>
      <c r="AU3" s="6"/>
      <c r="AV3" s="6"/>
      <c r="AW3" s="7"/>
      <c r="AX3" s="7"/>
      <c r="AY3" s="7"/>
      <c r="AZ3" s="7"/>
      <c r="BA3" s="7"/>
      <c r="BB3" s="7"/>
      <c r="BC3" s="7"/>
      <c r="BD3" s="7"/>
      <c r="BE3" s="8"/>
      <c r="BF3" s="6"/>
      <c r="BG3" s="10"/>
      <c r="BH3" s="10"/>
      <c r="BI3" s="6"/>
      <c r="BJ3" s="6"/>
      <c r="BK3" s="6"/>
      <c r="BL3" s="6"/>
      <c r="BM3" s="6"/>
      <c r="BN3" s="6"/>
      <c r="BO3" s="7"/>
      <c r="BP3" s="7"/>
      <c r="BQ3" s="7"/>
      <c r="BR3" s="7"/>
      <c r="BS3" s="7"/>
      <c r="BT3" s="7"/>
      <c r="BU3" s="7"/>
      <c r="BV3" s="7"/>
      <c r="BW3" s="8"/>
      <c r="BX3" s="6"/>
      <c r="BY3" s="10"/>
      <c r="BZ3" s="10"/>
      <c r="CA3" s="6"/>
      <c r="CB3" s="6"/>
      <c r="CC3" s="6"/>
      <c r="CD3" s="6"/>
      <c r="CE3" s="6"/>
      <c r="CF3" s="6"/>
      <c r="CG3" s="7"/>
      <c r="CH3" s="7"/>
      <c r="CI3" s="7"/>
      <c r="CJ3" s="7"/>
      <c r="CK3" s="7"/>
      <c r="CL3" s="7"/>
      <c r="CM3" s="7"/>
      <c r="CN3" s="7"/>
      <c r="CO3" s="8"/>
      <c r="CP3" s="3"/>
      <c r="CQ3" s="3"/>
      <c r="CR3" s="11"/>
    </row>
    <row r="4" spans="1:119" ht="36" customHeight="1" x14ac:dyDescent="0.35">
      <c r="A4" s="17"/>
      <c r="B4" s="18" t="str">
        <f>DA13</f>
        <v>Quadre Resum d'Indicadors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9"/>
      <c r="CR4" s="20"/>
    </row>
    <row r="5" spans="1:119" ht="36" customHeight="1" x14ac:dyDescent="0.35">
      <c r="A5" s="17"/>
      <c r="B5" s="22" t="str">
        <f>DB13</f>
        <v>CCI Serveis culturals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19"/>
      <c r="CR5" s="20"/>
    </row>
    <row r="6" spans="1:119" ht="36" customHeight="1" x14ac:dyDescent="0.35">
      <c r="A6" s="17"/>
      <c r="B6" s="23" t="str">
        <f>H2&amp;" - "&amp;L2</f>
        <v>2019 - 2023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19"/>
      <c r="CR6" s="20"/>
    </row>
    <row r="7" spans="1:119" ht="13.5" customHeight="1" thickBot="1" x14ac:dyDescent="0.4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19"/>
      <c r="CR7" s="20"/>
    </row>
    <row r="8" spans="1:119" ht="24" thickBot="1" x14ac:dyDescent="0.7">
      <c r="B8" s="25" t="str">
        <f>DE13</f>
        <v>ENCÀRREC POLÍTIC</v>
      </c>
      <c r="D8" s="26"/>
      <c r="E8" s="27"/>
      <c r="F8" s="27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  <c r="T8" s="29"/>
      <c r="U8" s="30"/>
      <c r="V8" s="28"/>
      <c r="W8" s="27"/>
      <c r="X8" s="27"/>
      <c r="Y8" s="28"/>
      <c r="Z8" s="28"/>
      <c r="AA8" s="28"/>
      <c r="AB8" s="28"/>
      <c r="AC8" s="28"/>
      <c r="AD8" s="28"/>
      <c r="AE8" s="29"/>
      <c r="AF8" s="29"/>
      <c r="AG8" s="29"/>
      <c r="AH8" s="29"/>
      <c r="AI8" s="29"/>
      <c r="AJ8" s="29"/>
      <c r="AK8" s="29"/>
      <c r="AL8" s="29"/>
      <c r="AM8" s="31"/>
      <c r="AN8" s="28"/>
      <c r="AO8" s="27"/>
      <c r="AP8" s="27"/>
      <c r="AQ8" s="28"/>
      <c r="AR8" s="28"/>
      <c r="AS8" s="28"/>
      <c r="AT8" s="28"/>
      <c r="AU8" s="28"/>
      <c r="AV8" s="28"/>
      <c r="AW8" s="29"/>
      <c r="AX8" s="29"/>
      <c r="AY8" s="29"/>
      <c r="AZ8" s="29"/>
      <c r="BA8" s="29"/>
      <c r="BB8" s="29"/>
      <c r="BC8" s="29"/>
      <c r="BD8" s="29"/>
      <c r="BE8" s="30"/>
      <c r="BF8" s="28"/>
      <c r="BG8" s="27"/>
      <c r="BH8" s="27"/>
      <c r="BI8" s="28"/>
      <c r="BJ8" s="28"/>
      <c r="BK8" s="28"/>
      <c r="BL8" s="28"/>
      <c r="BM8" s="28"/>
      <c r="BN8" s="28"/>
      <c r="BO8" s="29"/>
      <c r="BP8" s="29"/>
      <c r="BQ8" s="29"/>
      <c r="BR8" s="29"/>
      <c r="BS8" s="29"/>
      <c r="BT8" s="29"/>
      <c r="BU8" s="29"/>
      <c r="BV8" s="29"/>
      <c r="BW8" s="30"/>
      <c r="BX8" s="28"/>
      <c r="BY8" s="27"/>
      <c r="BZ8" s="27"/>
      <c r="CA8" s="28"/>
      <c r="CB8" s="28"/>
      <c r="CC8" s="28"/>
      <c r="CD8" s="28"/>
      <c r="CE8" s="28"/>
      <c r="CF8" s="28"/>
      <c r="CG8" s="29"/>
      <c r="CH8" s="29"/>
      <c r="CI8" s="29"/>
      <c r="CJ8" s="29"/>
      <c r="CK8" s="29"/>
      <c r="CL8" s="29"/>
      <c r="CM8" s="29"/>
      <c r="CN8" s="29"/>
      <c r="CO8" s="30"/>
      <c r="CP8" s="32"/>
    </row>
    <row r="9" spans="1:119" s="33" customFormat="1" ht="84" customHeight="1" thickBot="1" x14ac:dyDescent="0.45">
      <c r="B9" s="34"/>
      <c r="D9" s="35"/>
      <c r="E9" s="36"/>
      <c r="F9" s="37" t="str">
        <f>VLOOKUP(E10,'[1]Llista Indicadors'!$B$6:$AB$1048,$CT$13,FALSE)</f>
        <v>Disposar d'una estructura de serveis culturals adequada</v>
      </c>
      <c r="G9" s="38"/>
      <c r="H9" s="39">
        <f>$H$2</f>
        <v>2019</v>
      </c>
      <c r="I9" s="39">
        <f>$I$2</f>
        <v>2020</v>
      </c>
      <c r="J9" s="39">
        <f>$J$2</f>
        <v>2021</v>
      </c>
      <c r="K9" s="40">
        <f>$K$2</f>
        <v>2022</v>
      </c>
      <c r="L9" s="41">
        <f>$L$2</f>
        <v>2023</v>
      </c>
      <c r="M9" s="42"/>
      <c r="N9" s="42"/>
      <c r="O9" s="42"/>
      <c r="P9" s="42"/>
      <c r="Q9" s="43" t="s">
        <v>0</v>
      </c>
      <c r="R9" s="43" t="s">
        <v>1</v>
      </c>
      <c r="S9" s="43" t="s">
        <v>2</v>
      </c>
      <c r="T9" s="43" t="s">
        <v>3</v>
      </c>
      <c r="U9" s="44"/>
      <c r="V9" s="45"/>
      <c r="W9" s="36"/>
      <c r="X9" s="37" t="str">
        <f>VLOOKUP(W10,'[1]Llista Indicadors'!$B$6:$AA$1048,$CT$13,FALSE)</f>
        <v>Proporcionar recursos culturals a la ciutadania</v>
      </c>
      <c r="Y9" s="38"/>
      <c r="Z9" s="39">
        <f>$H$2</f>
        <v>2019</v>
      </c>
      <c r="AA9" s="39">
        <f>$I$2</f>
        <v>2020</v>
      </c>
      <c r="AB9" s="39">
        <f>$J$2</f>
        <v>2021</v>
      </c>
      <c r="AC9" s="40">
        <f>$K$2</f>
        <v>2022</v>
      </c>
      <c r="AD9" s="41">
        <f>$L$2</f>
        <v>2023</v>
      </c>
      <c r="AE9" s="42"/>
      <c r="AF9" s="42"/>
      <c r="AG9" s="42"/>
      <c r="AH9" s="42"/>
      <c r="AI9" s="43" t="s">
        <v>0</v>
      </c>
      <c r="AJ9" s="43" t="s">
        <v>1</v>
      </c>
      <c r="AK9" s="43" t="s">
        <v>2</v>
      </c>
      <c r="AL9" s="43" t="s">
        <v>3</v>
      </c>
      <c r="AM9" s="44"/>
      <c r="AN9" s="45"/>
      <c r="AO9" s="36"/>
      <c r="AP9" s="37" t="str">
        <f>VLOOKUP(AO10,'[1]Llista Indicadors'!$B$6:$AA$1048,$CT$13,FALSE)</f>
        <v>Oferir una intensa programació cultural municipal</v>
      </c>
      <c r="AQ9" s="38"/>
      <c r="AR9" s="39">
        <f>$H$2</f>
        <v>2019</v>
      </c>
      <c r="AS9" s="39">
        <f>$I$2</f>
        <v>2020</v>
      </c>
      <c r="AT9" s="39">
        <f>$J$2</f>
        <v>2021</v>
      </c>
      <c r="AU9" s="40">
        <f>$K$2</f>
        <v>2022</v>
      </c>
      <c r="AV9" s="41">
        <f>$L$2</f>
        <v>2023</v>
      </c>
      <c r="AW9" s="42"/>
      <c r="AX9" s="42"/>
      <c r="AY9" s="42"/>
      <c r="AZ9" s="42"/>
      <c r="BA9" s="43" t="s">
        <v>0</v>
      </c>
      <c r="BB9" s="43" t="s">
        <v>1</v>
      </c>
      <c r="BC9" s="43" t="s">
        <v>2</v>
      </c>
      <c r="BD9" s="43" t="s">
        <v>3</v>
      </c>
      <c r="BE9" s="44"/>
      <c r="BF9" s="45"/>
      <c r="BG9" s="36"/>
      <c r="BH9" s="37" t="str">
        <f>VLOOKUP(BG10,'[1]Llista Indicadors'!$B$6:$AA$1048,$CT$13,FALSE)</f>
        <v>Fomentar la realització d'activitats culturals al municipì</v>
      </c>
      <c r="BI9" s="38"/>
      <c r="BJ9" s="39">
        <f>$H$2</f>
        <v>2019</v>
      </c>
      <c r="BK9" s="39">
        <f>$I$2</f>
        <v>2020</v>
      </c>
      <c r="BL9" s="39">
        <f>$J$2</f>
        <v>2021</v>
      </c>
      <c r="BM9" s="40">
        <f>$K$2</f>
        <v>2022</v>
      </c>
      <c r="BN9" s="41">
        <f>$L$2</f>
        <v>2023</v>
      </c>
      <c r="BO9" s="42"/>
      <c r="BP9" s="42"/>
      <c r="BQ9" s="42"/>
      <c r="BR9" s="42"/>
      <c r="BS9" s="43" t="s">
        <v>0</v>
      </c>
      <c r="BT9" s="43" t="s">
        <v>1</v>
      </c>
      <c r="BU9" s="43" t="s">
        <v>2</v>
      </c>
      <c r="BV9" s="43" t="s">
        <v>3</v>
      </c>
      <c r="BW9" s="44"/>
      <c r="BX9" s="45"/>
      <c r="BY9" s="36"/>
      <c r="BZ9" s="37" t="str">
        <f>VLOOKUP(BY10,'[1]Llista Indicadors'!$B$6:$AA$1048,$CT$13,FALSE)</f>
        <v>Fomentar el teixit associatiu municipal</v>
      </c>
      <c r="CA9" s="38"/>
      <c r="CB9" s="39">
        <f>$H$2</f>
        <v>2019</v>
      </c>
      <c r="CC9" s="39">
        <f>$I$2</f>
        <v>2020</v>
      </c>
      <c r="CD9" s="39">
        <f>$J$2</f>
        <v>2021</v>
      </c>
      <c r="CE9" s="40">
        <f>$K$2</f>
        <v>2022</v>
      </c>
      <c r="CF9" s="41">
        <f>$L$2</f>
        <v>2023</v>
      </c>
      <c r="CG9" s="42"/>
      <c r="CH9" s="42"/>
      <c r="CI9" s="42"/>
      <c r="CJ9" s="42"/>
      <c r="CK9" s="43" t="s">
        <v>0</v>
      </c>
      <c r="CL9" s="43" t="s">
        <v>1</v>
      </c>
      <c r="CM9" s="43" t="s">
        <v>2</v>
      </c>
      <c r="CN9" s="43" t="s">
        <v>3</v>
      </c>
      <c r="CO9" s="44"/>
      <c r="CP9" s="46"/>
      <c r="CR9" s="47"/>
      <c r="CS9" s="48"/>
      <c r="CT9" s="49" t="s">
        <v>4</v>
      </c>
      <c r="CU9" s="49" t="s">
        <v>5</v>
      </c>
      <c r="CV9" s="49">
        <f>H2</f>
        <v>2019</v>
      </c>
      <c r="CW9" s="49">
        <f>I2</f>
        <v>2020</v>
      </c>
      <c r="CX9" s="49">
        <f>J2</f>
        <v>2021</v>
      </c>
      <c r="CY9" s="50">
        <f>K2</f>
        <v>2022</v>
      </c>
      <c r="CZ9" s="50">
        <f>L2</f>
        <v>2023</v>
      </c>
      <c r="DA9" s="49" t="s">
        <v>6</v>
      </c>
      <c r="DB9" s="49" t="s">
        <v>7</v>
      </c>
      <c r="DC9" s="49" t="s">
        <v>8</v>
      </c>
      <c r="DD9" s="49" t="s">
        <v>9</v>
      </c>
      <c r="DE9" s="49" t="s">
        <v>10</v>
      </c>
      <c r="DF9" s="49" t="s">
        <v>11</v>
      </c>
      <c r="DG9" s="49" t="s">
        <v>12</v>
      </c>
      <c r="DH9" s="49" t="s">
        <v>13</v>
      </c>
      <c r="DI9" s="49" t="s">
        <v>14</v>
      </c>
      <c r="DJ9" s="51" t="s">
        <v>15</v>
      </c>
      <c r="DK9" s="51" t="s">
        <v>16</v>
      </c>
      <c r="DL9" s="51" t="s">
        <v>17</v>
      </c>
      <c r="DM9" s="51" t="s">
        <v>18</v>
      </c>
      <c r="DN9" s="51" t="s">
        <v>19</v>
      </c>
      <c r="DO9" s="52" t="s">
        <v>20</v>
      </c>
    </row>
    <row r="10" spans="1:119" ht="84" customHeight="1" thickBot="1" x14ac:dyDescent="0.4">
      <c r="B10" s="34"/>
      <c r="C10" s="33"/>
      <c r="D10" s="53"/>
      <c r="E10" s="36">
        <v>1</v>
      </c>
      <c r="F10" s="54">
        <f>VLOOKUP(E10,'[1]Llista Indicadors'!$B$6:$BA$1048,30,FALSE)</f>
        <v>86256</v>
      </c>
      <c r="G10" s="55" t="str">
        <f>VLOOKUP(E10,'[1]Llista Indicadors'!$B$6:$AA$1048,$CU$13,FALSE)</f>
        <v>Nombre total d'equipaments culturals del municipi per cada 10.000 habitants</v>
      </c>
      <c r="H10" s="56">
        <f>VLOOKUP(E10,'[1]Llista Indicadors'!$B$6:$AA$1048,$CV$13,FALSE)</f>
        <v>1.4247406208816089</v>
      </c>
      <c r="I10" s="57">
        <f>VLOOKUP(E10,'[1]Llista Indicadors'!$B$6:$AA$1048,$CW$13,FALSE)</f>
        <v>1.3922209236547141</v>
      </c>
      <c r="J10" s="57">
        <f>VLOOKUP(E10,'[1]Llista Indicadors'!$B$6:$AA$1048,$CX$13,FALSE)</f>
        <v>1.444255954145109</v>
      </c>
      <c r="K10" s="58">
        <f>VLOOKUP(E10,'[1]Llista Indicadors'!$B$6:$AA$1048,$CY$13,FALSE)</f>
        <v>1.5685150126282319</v>
      </c>
      <c r="L10" s="59">
        <f>VLOOKUP(E10,'[1]Llista Indicadors'!$B$6:$AA$1048,$CZ$13,FALSE)</f>
        <v>1.5663355538280741</v>
      </c>
      <c r="M10" s="42" t="str">
        <f t="shared" ref="M10:N17" si="0">IF(H10="-","",IF(I10=H10,"M",IF(I10&gt;H10,"P","B")))</f>
        <v>B</v>
      </c>
      <c r="N10" s="42" t="str">
        <f t="shared" si="0"/>
        <v>P</v>
      </c>
      <c r="O10" s="42" t="str">
        <f t="shared" ref="O10:O17" si="1">IF(L10="-","",IF(J10="-","",IF(L10=J10,"M",IF(L10&gt;J10,"P","B"))))</f>
        <v>P</v>
      </c>
      <c r="P10" s="60">
        <f t="shared" ref="P10:P17" si="2">IF(L10="-","",IF(H10="-","",(L10-H10)/H10))</f>
        <v>9.9382954954178454E-2</v>
      </c>
      <c r="Q10" s="61">
        <f>COUNTIF(M10:O10,"P")</f>
        <v>2</v>
      </c>
      <c r="R10" s="61">
        <f>COUNTIF(M10:O10,"B")</f>
        <v>1</v>
      </c>
      <c r="S10" s="61">
        <f>COUNTIF(M10:O10,"M")</f>
        <v>0</v>
      </c>
      <c r="T10" s="61" t="str">
        <f t="shared" ref="T10:T17" si="3">IF(Q10&gt;0,IF(R10=0,"P",""),IF(R10&gt;0,IF(Q10=0,"B",""),""))</f>
        <v/>
      </c>
      <c r="U10" s="62" t="str">
        <f>IF(T10="P","é",IF(T10="B","ê",IF(P10="","",IF(M10=N10,IF(N10=O10,IF(O10="P","é","ê"),IF(P10&lt;0.05,IF(P10&gt;-0.05,"è",""),"")),IF(P10&lt;0.05,IF(P10&gt;-0.05,"è",""),"")))))</f>
        <v/>
      </c>
      <c r="V10" s="63"/>
      <c r="W10" s="36">
        <v>9</v>
      </c>
      <c r="X10" s="54">
        <f>VLOOKUP(W10,'[1]Llista Indicadors'!$B$6:$BA$1048,30,FALSE)</f>
        <v>90907</v>
      </c>
      <c r="Y10" s="64" t="str">
        <f>VLOOKUP(W10,'[1]Llista Indicadors'!$B$6:$AA$1048,$CU$13,FALSE)</f>
        <v>Fons documental a les Biblioteques públiques per habitant</v>
      </c>
      <c r="Z10" s="56">
        <f>VLOOKUP(W10,'[1]Llista Indicadors'!$B$6:$AA$1048,$CV$13,FALSE)</f>
        <v>1.540511538420223</v>
      </c>
      <c r="AA10" s="57">
        <f>VLOOKUP(W10,'[1]Llista Indicadors'!$B$6:$AA$1048,$CW$13,FALSE)</f>
        <v>1.4844148835126241</v>
      </c>
      <c r="AB10" s="57">
        <f>VLOOKUP(W10,'[1]Llista Indicadors'!$B$6:$AA$1048,$CX$13,FALSE)</f>
        <v>1.4652150718223309</v>
      </c>
      <c r="AC10" s="58">
        <f>VLOOKUP(W10,'[1]Llista Indicadors'!$B$6:$AA$1048,$CY$13,FALSE)</f>
        <v>1.5083179909358571</v>
      </c>
      <c r="AD10" s="59">
        <f>VLOOKUP(W10,'[1]Llista Indicadors'!$B$6:$AA$1048,$CZ$13,FALSE)</f>
        <v>1.452923523164305</v>
      </c>
      <c r="AE10" s="42" t="str">
        <f>IF(Z10="-","",IF(AA10=Z10,"M",IF(AA10&gt;Z10,"P","B")))</f>
        <v>B</v>
      </c>
      <c r="AF10" s="42" t="str">
        <f t="shared" ref="AF10:AF13" si="4">IF(AA10="-","",IF(AB10=AA10,"M",IF(AB10&gt;AA10,"P","B")))</f>
        <v>B</v>
      </c>
      <c r="AG10" s="42" t="str">
        <f>IF(AD10="-","",IF(AB10="-","",IF(AD10=AB10,"M",IF(AD10&gt;AB10,"P","B"))))</f>
        <v>B</v>
      </c>
      <c r="AH10" s="60">
        <f>IF(AD10="-","",IF(Z10="-","",(AD10-Z10)/Z10))</f>
        <v>-5.685644869998091E-2</v>
      </c>
      <c r="AI10" s="61">
        <f>COUNTIF(AE10:AG10,"P")</f>
        <v>0</v>
      </c>
      <c r="AJ10" s="61">
        <f>COUNTIF(AE10:AG10,"B")</f>
        <v>3</v>
      </c>
      <c r="AK10" s="61">
        <f>COUNTIF(AE10:AG10,"M")</f>
        <v>0</v>
      </c>
      <c r="AL10" s="61" t="str">
        <f t="shared" ref="AL10:AL13" si="5">IF(AI10&gt;0,IF(AJ10=0,"P",""),IF(AJ10&gt;0,IF(AI10=0,"B",""),""))</f>
        <v>B</v>
      </c>
      <c r="AM10" s="62" t="str">
        <f>IF(AL10="P","é",IF(AL10="B","ê",IF(AH10="","",IF(AE10=AF10,IF(AF10=AG10,IF(AG10="P","é","ê"),IF(AH10&lt;0.05,IF(AH10&gt;-0.05,"è",""),"")),IF(AH10&lt;0.05,IF(AH10&gt;-0.05,"è",""),"")))))</f>
        <v>ê</v>
      </c>
      <c r="AN10" s="63"/>
      <c r="AO10" s="36">
        <v>16</v>
      </c>
      <c r="AP10" s="54">
        <f>VLOOKUP(AO10,'[1]Llista Indicadors'!$B$6:$BA$1048,30,FALSE)</f>
        <v>86281</v>
      </c>
      <c r="AQ10" s="64" t="str">
        <f>VLOOKUP(AO10,'[1]Llista Indicadors'!$B$6:$AA$1048,$CU$13,FALSE)</f>
        <v>Nombre total de funcions d'arts escèniques i música i projeccions audiovisuals per 10.000 habitants</v>
      </c>
      <c r="AR10" s="56">
        <f>VLOOKUP(AO10,'[1]Llista Indicadors'!$B$6:$AA$1048,$CV$13,FALSE)</f>
        <v>32.011434108855838</v>
      </c>
      <c r="AS10" s="57">
        <f>VLOOKUP(AO10,'[1]Llista Indicadors'!$B$6:$AA$1048,$CW$13,FALSE)</f>
        <v>11.230022992612421</v>
      </c>
      <c r="AT10" s="57">
        <f>VLOOKUP(AO10,'[1]Llista Indicadors'!$B$6:$AA$1048,$CX$13,FALSE)</f>
        <v>13.33231717930696</v>
      </c>
      <c r="AU10" s="58">
        <f>VLOOKUP(AO10,'[1]Llista Indicadors'!$B$6:$AA$1048,$CY$13,FALSE)</f>
        <v>23.36328409938988</v>
      </c>
      <c r="AV10" s="59">
        <f>VLOOKUP(AO10,'[1]Llista Indicadors'!$B$6:$AA$1048,$CZ$13,FALSE)</f>
        <v>25.943986514596759</v>
      </c>
      <c r="AW10" s="42" t="str">
        <f>IF(AR10="-","",IF(AS10=AR10,"M",IF(AS10&gt;AR10,"P","B")))</f>
        <v>B</v>
      </c>
      <c r="AX10" s="42" t="str">
        <f t="shared" ref="AX10:AX12" si="6">IF(AS10="-","",IF(AT10=AS10,"M",IF(AT10&gt;AS10,"P","B")))</f>
        <v>P</v>
      </c>
      <c r="AY10" s="42" t="str">
        <f>IF(AV10="-","",IF(AT10="-","",IF(AV10=AT10,"M",IF(AV10&gt;AT10,"P","B"))))</f>
        <v>P</v>
      </c>
      <c r="AZ10" s="60">
        <f>IF(AV10="-","",IF(AR10="-","",(AV10-AR10)/AR10))</f>
        <v>-0.18954001166041304</v>
      </c>
      <c r="BA10" s="61">
        <f>COUNTIF(AW10:AY10,"P")</f>
        <v>2</v>
      </c>
      <c r="BB10" s="61">
        <f>COUNTIF(AW10:AY10,"B")</f>
        <v>1</v>
      </c>
      <c r="BC10" s="61">
        <f>COUNTIF(AW10:AY10,"M")</f>
        <v>0</v>
      </c>
      <c r="BD10" s="61" t="str">
        <f t="shared" ref="BD10:BD12" si="7">IF(BA10&gt;0,IF(BB10=0,"P",""),IF(BB10&gt;0,IF(BA10=0,"B",""),""))</f>
        <v/>
      </c>
      <c r="BE10" s="62" t="str">
        <f>IF(BD10="P","é",IF(BD10="B","ê",IF(AZ10="","",IF(AW10=AX10,IF(AX10=AY10,IF(AY10="P","é","ê"),IF(AZ10&lt;0.05,IF(AZ10&gt;-0.05,"è",""),"")),IF(AZ10&lt;0.05,IF(AZ10&gt;-0.05,"è",""),"")))))</f>
        <v/>
      </c>
      <c r="BF10" s="63"/>
      <c r="BG10" s="36">
        <v>23</v>
      </c>
      <c r="BH10" s="54">
        <f>VLOOKUP(BG10,'[1]Llista Indicadors'!$B$6:$BA$1048,30,FALSE)</f>
        <v>90937</v>
      </c>
      <c r="BI10" s="64" t="str">
        <f>VLOOKUP(BG10,'[1]Llista Indicadors'!$B$6:$AA$1048,$CU$13,FALSE)</f>
        <v>Total d'activitats culturals al municipi per cada 10.000 habitants</v>
      </c>
      <c r="BJ10" s="56">
        <f>VLOOKUP(BG10,'[1]Llista Indicadors'!$B$6:$AA$1048,$CV$13,FALSE)</f>
        <v>184.38518201909491</v>
      </c>
      <c r="BK10" s="57">
        <f>VLOOKUP(BG10,'[1]Llista Indicadors'!$B$6:$AA$1048,$CW$13,FALSE)</f>
        <v>75.659329121777048</v>
      </c>
      <c r="BL10" s="57">
        <f>VLOOKUP(BG10,'[1]Llista Indicadors'!$B$6:$AA$1048,$CX$13,FALSE)</f>
        <v>119.66154543855041</v>
      </c>
      <c r="BM10" s="58">
        <f>VLOOKUP(BG10,'[1]Llista Indicadors'!$B$6:$AA$1048,$CY$13,FALSE)</f>
        <v>157.83393136481891</v>
      </c>
      <c r="BN10" s="59">
        <f>VLOOKUP(BG10,'[1]Llista Indicadors'!$B$6:$AA$1048,$CZ$13,FALSE)</f>
        <v>171.0537874656691</v>
      </c>
      <c r="BO10" s="42" t="str">
        <f>IF(BJ10="-","",IF(BK10=BJ10,"M",IF(BK10&gt;BJ10,"P","B")))</f>
        <v>B</v>
      </c>
      <c r="BP10" s="42" t="str">
        <f t="shared" ref="BP10:BP17" si="8">IF(BK10="-","",IF(BL10=BK10,"M",IF(BL10&gt;BK10,"P","B")))</f>
        <v>P</v>
      </c>
      <c r="BQ10" s="42" t="str">
        <f>IF(BN10="-","",IF(BL10="-","",IF(BN10=BL10,"M",IF(BN10&gt;BL10,"P","B"))))</f>
        <v>P</v>
      </c>
      <c r="BR10" s="60">
        <f>IF(BN10="-","",IF(BJ10="-","",(BN10-BJ10)/BJ10))</f>
        <v>-7.2301875928648174E-2</v>
      </c>
      <c r="BS10" s="61">
        <f>COUNTIF(BO10:BQ10,"P")</f>
        <v>2</v>
      </c>
      <c r="BT10" s="61">
        <f>COUNTIF(BO10:BQ10,"B")</f>
        <v>1</v>
      </c>
      <c r="BU10" s="61">
        <f>COUNTIF(BO10:BQ10,"M")</f>
        <v>0</v>
      </c>
      <c r="BV10" s="61" t="str">
        <f t="shared" ref="BV10:BV17" si="9">IF(BS10&gt;0,IF(BT10=0,"P",""),IF(BT10&gt;0,IF(BS10=0,"B",""),""))</f>
        <v/>
      </c>
      <c r="BW10" s="62" t="str">
        <f>IF(BV10="P","é",IF(BV10="B","ê",IF(BR10="","",IF(BO10=BP10,IF(BP10=BQ10,IF(BQ10="P","é","ê"),IF(BR10&lt;0.05,IF(BR10&gt;-0.05,"è",""),"")),IF(BR10&lt;0.05,IF(BR10&gt;-0.05,"è",""),"")))))</f>
        <v/>
      </c>
      <c r="BX10" s="63"/>
      <c r="BY10" s="36">
        <v>31</v>
      </c>
      <c r="BZ10" s="54">
        <f>VLOOKUP(BY10,'[1]Llista Indicadors'!$B$6:$BA$1048,30,FALSE)</f>
        <v>86266</v>
      </c>
      <c r="CA10" s="64" t="str">
        <f>VLOOKUP(BY10,'[1]Llista Indicadors'!$B$6:$AA$1048,$CU$13,FALSE)</f>
        <v>Nombre d'entitats culturals del municipi per cada 10.000 habitants</v>
      </c>
      <c r="CB10" s="56">
        <f>VLOOKUP(BY10,'[1]Llista Indicadors'!$B$6:$AA$1048,$CV$13,FALSE)</f>
        <v>12.9357402403854</v>
      </c>
      <c r="CC10" s="57">
        <f>VLOOKUP(BY10,'[1]Llista Indicadors'!$B$6:$AA$1048,$CW$13,FALSE)</f>
        <v>12.525794876375389</v>
      </c>
      <c r="CD10" s="57">
        <f>VLOOKUP(BY10,'[1]Llista Indicadors'!$B$6:$AA$1048,$CX$13,FALSE)</f>
        <v>13.398179014349409</v>
      </c>
      <c r="CE10" s="58">
        <f>VLOOKUP(BY10,'[1]Llista Indicadors'!$B$6:$AA$1048,$CY$13,FALSE)</f>
        <v>13.867865259500689</v>
      </c>
      <c r="CF10" s="59">
        <f>VLOOKUP(BY10,'[1]Llista Indicadors'!$B$6:$AA$1048,$CZ$13,FALSE)</f>
        <v>14.171607391777821</v>
      </c>
      <c r="CG10" s="42" t="e">
        <f>IF(#REF!="-","",IF(#REF!=#REF!,"M",IF(#REF!&gt;#REF!,"P","B")))</f>
        <v>#REF!</v>
      </c>
      <c r="CH10" s="42" t="e">
        <f>IF(#REF!="-","",IF(#REF!=#REF!,"M",IF(#REF!&gt;#REF!,"P","B")))</f>
        <v>#REF!</v>
      </c>
      <c r="CI10" s="42" t="e">
        <f>IF(#REF!="-","",IF(#REF!="-","",IF(#REF!=#REF!,"M",IF(#REF!&gt;#REF!,"P","B"))))</f>
        <v>#REF!</v>
      </c>
      <c r="CJ10" s="60" t="e">
        <f>IF(#REF!="-","",IF(#REF!="-","",(#REF!-#REF!)/#REF!))</f>
        <v>#REF!</v>
      </c>
      <c r="CK10" s="61">
        <f>COUNTIF(CG10:CI10,"P")</f>
        <v>0</v>
      </c>
      <c r="CL10" s="61">
        <f>COUNTIF(CG10:CI10,"B")</f>
        <v>0</v>
      </c>
      <c r="CM10" s="61">
        <f>COUNTIF(CG10:CI10,"M")</f>
        <v>0</v>
      </c>
      <c r="CN10" s="61" t="str">
        <f t="shared" ref="CN10:CN14" si="10">IF(CK10&gt;0,IF(CL10=0,"P",""),IF(CL10&gt;0,IF(CK10=0,"B",""),""))</f>
        <v/>
      </c>
      <c r="CO10" s="62"/>
      <c r="CP10" s="46"/>
      <c r="CQ10" s="33"/>
      <c r="CR10" s="65"/>
      <c r="CS10" s="66" t="s">
        <v>21</v>
      </c>
      <c r="CT10" s="67">
        <v>5</v>
      </c>
      <c r="CU10" s="67">
        <v>4</v>
      </c>
      <c r="CV10" s="67">
        <v>6</v>
      </c>
      <c r="CW10" s="67">
        <v>7</v>
      </c>
      <c r="CX10" s="67">
        <v>8</v>
      </c>
      <c r="CY10" s="67">
        <v>9</v>
      </c>
      <c r="CZ10" s="67">
        <v>10</v>
      </c>
      <c r="DA10" s="67" t="s">
        <v>22</v>
      </c>
      <c r="DB10" s="67" t="str">
        <f>'[1]Llista Indicadors'!C3</f>
        <v>CCI Serveis culturals</v>
      </c>
      <c r="DC10" s="67" t="s">
        <v>23</v>
      </c>
      <c r="DD10" s="67" t="s">
        <v>24</v>
      </c>
      <c r="DE10" s="67" t="s">
        <v>25</v>
      </c>
      <c r="DF10" s="67" t="s">
        <v>26</v>
      </c>
      <c r="DG10" s="67" t="s">
        <v>27</v>
      </c>
      <c r="DH10" s="67" t="s">
        <v>28</v>
      </c>
      <c r="DI10" s="67" t="s">
        <v>29</v>
      </c>
      <c r="DJ10" s="68" t="s">
        <v>30</v>
      </c>
      <c r="DK10" s="68" t="s">
        <v>31</v>
      </c>
      <c r="DL10" s="68" t="s">
        <v>32</v>
      </c>
      <c r="DM10" s="68" t="s">
        <v>33</v>
      </c>
      <c r="DN10" s="68" t="s">
        <v>34</v>
      </c>
      <c r="DO10" s="69" t="s">
        <v>35</v>
      </c>
    </row>
    <row r="11" spans="1:119" ht="84" customHeight="1" thickBot="1" x14ac:dyDescent="0.4">
      <c r="B11" s="34"/>
      <c r="C11" s="33"/>
      <c r="D11" s="53"/>
      <c r="E11" s="36">
        <v>2</v>
      </c>
      <c r="F11" s="54">
        <f>VLOOKUP(E11,'[1]Llista Indicadors'!$B$6:$BA$1048,30,FALSE)</f>
        <v>90842</v>
      </c>
      <c r="G11" s="55" t="str">
        <f>VLOOKUP(E11,'[1]Llista Indicadors'!$B$6:$AA$1048,$CU$13,FALSE)</f>
        <v>Superfície de les Biblioteques públiques per cada 1.000 habitants</v>
      </c>
      <c r="H11" s="56">
        <f>VLOOKUP(E11,'[1]Llista Indicadors'!$B$6:$AA$1048,$CV$13,FALSE)</f>
        <v>43.871269031170733</v>
      </c>
      <c r="I11" s="57">
        <f>VLOOKUP(E11,'[1]Llista Indicadors'!$B$6:$AA$1048,$CW$13,FALSE)</f>
        <v>43.989987750971927</v>
      </c>
      <c r="J11" s="57">
        <f>VLOOKUP(E11,'[1]Llista Indicadors'!$B$6:$AA$1048,$CX$13,FALSE)</f>
        <v>43.207245554561347</v>
      </c>
      <c r="K11" s="58">
        <f>VLOOKUP(E11,'[1]Llista Indicadors'!$B$6:$AA$1048,$CY$13,FALSE)</f>
        <v>47.996846516763057</v>
      </c>
      <c r="L11" s="59">
        <f>VLOOKUP(E11,'[1]Llista Indicadors'!$B$6:$AA$1048,$CZ$13,FALSE)</f>
        <v>46.856932695230618</v>
      </c>
      <c r="M11" s="42" t="str">
        <f t="shared" si="0"/>
        <v>P</v>
      </c>
      <c r="N11" s="42" t="str">
        <f t="shared" si="0"/>
        <v>B</v>
      </c>
      <c r="O11" s="42" t="str">
        <f t="shared" si="1"/>
        <v>P</v>
      </c>
      <c r="P11" s="60">
        <f t="shared" si="2"/>
        <v>6.8055101436399243E-2</v>
      </c>
      <c r="Q11" s="61">
        <f t="shared" ref="Q11:Q17" si="11">COUNTIF(M11:O11,"P")</f>
        <v>2</v>
      </c>
      <c r="R11" s="61">
        <f t="shared" ref="R11:R17" si="12">COUNTIF(M11:O11,"B")</f>
        <v>1</v>
      </c>
      <c r="S11" s="61">
        <f t="shared" ref="S11:S17" si="13">COUNTIF(M11:O11,"M")</f>
        <v>0</v>
      </c>
      <c r="T11" s="61" t="str">
        <f t="shared" si="3"/>
        <v/>
      </c>
      <c r="U11" s="62" t="str">
        <f t="shared" ref="U11:U17" si="14">IF(T11="P","é",IF(T11="B","ê",IF(P11="","",IF(M11=N11,IF(N11=O11,IF(O11="P","é","ê"),IF(P11&lt;0.05,IF(P11&gt;-0.05,"è",""),"")),IF(P11&lt;0.05,IF(P11&gt;-0.05,"è",""),"")))))</f>
        <v/>
      </c>
      <c r="V11" s="36"/>
      <c r="W11" s="36">
        <v>10</v>
      </c>
      <c r="X11" s="54">
        <f>VLOOKUP(W11,'[1]Llista Indicadors'!$B$6:$BA$1048,30,FALSE)</f>
        <v>90912</v>
      </c>
      <c r="Y11" s="70" t="str">
        <f>VLOOKUP(W11,'[1]Llista Indicadors'!$B$6:$AA$1048,$CU$13,FALSE)</f>
        <v>% d'objectes exposats a l'exposició permanent del Museu sobre el total d'objectes registrats</v>
      </c>
      <c r="Z11" s="56">
        <f>VLOOKUP(W11,'[1]Llista Indicadors'!$B$6:$AA$1048,$CV$13,FALSE)</f>
        <v>5.4423304280107336</v>
      </c>
      <c r="AA11" s="57">
        <f>VLOOKUP(W11,'[1]Llista Indicadors'!$B$6:$AA$1048,$CW$13,FALSE)</f>
        <v>6.7829236622092628</v>
      </c>
      <c r="AB11" s="57">
        <f>VLOOKUP(W11,'[1]Llista Indicadors'!$B$6:$AA$1048,$CX$13,FALSE)</f>
        <v>5.8221768269136289</v>
      </c>
      <c r="AC11" s="58">
        <f>VLOOKUP(W11,'[1]Llista Indicadors'!$B$6:$AA$1048,$CY$13,FALSE)</f>
        <v>5.5406042329359391</v>
      </c>
      <c r="AD11" s="59">
        <f>VLOOKUP(W11,'[1]Llista Indicadors'!$B$6:$AA$1048,$CZ$13,FALSE)</f>
        <v>6.580379926889421</v>
      </c>
      <c r="AE11" s="42" t="str">
        <f t="shared" ref="AE11:AE13" si="15">IF(Z11="-","",IF(AA11=Z11,"M",IF(AA11&gt;Z11,"P","B")))</f>
        <v>P</v>
      </c>
      <c r="AF11" s="42" t="str">
        <f t="shared" si="4"/>
        <v>B</v>
      </c>
      <c r="AG11" s="42" t="str">
        <f t="shared" ref="AG11:AG13" si="16">IF(AD11="-","",IF(AB11="-","",IF(AD11=AB11,"M",IF(AD11&gt;AB11,"P","B"))))</f>
        <v>P</v>
      </c>
      <c r="AH11" s="60">
        <f t="shared" ref="AH11:AH13" si="17">IF(AD11="-","",IF(Z11="-","",(AD11-Z11)/Z11))</f>
        <v>0.20911069512085179</v>
      </c>
      <c r="AI11" s="61">
        <f t="shared" ref="AI11:AI13" si="18">COUNTIF(AE11:AG11,"P")</f>
        <v>2</v>
      </c>
      <c r="AJ11" s="61">
        <f t="shared" ref="AJ11:AJ13" si="19">COUNTIF(AE11:AG11,"B")</f>
        <v>1</v>
      </c>
      <c r="AK11" s="61">
        <f t="shared" ref="AK11:AK13" si="20">COUNTIF(AE11:AG11,"M")</f>
        <v>0</v>
      </c>
      <c r="AL11" s="61" t="str">
        <f t="shared" si="5"/>
        <v/>
      </c>
      <c r="AM11" s="62" t="str">
        <f t="shared" ref="AM11:AM13" si="21">IF(AL11="P","é",IF(AL11="B","ê",IF(AH11="","",IF(AE11=AF11,IF(AF11=AG11,IF(AG11="P","é","ê"),IF(AH11&lt;0.05,IF(AH11&gt;-0.05,"è",""),"")),IF(AH11&lt;0.05,IF(AH11&gt;-0.05,"è",""),"")))))</f>
        <v/>
      </c>
      <c r="AN11" s="63"/>
      <c r="AO11" s="36">
        <v>17</v>
      </c>
      <c r="AP11" s="54">
        <f>VLOOKUP(AO11,'[1]Llista Indicadors'!$B$6:$BA$1048,30,FALSE)</f>
        <v>86286</v>
      </c>
      <c r="AQ11" s="70" t="str">
        <f>VLOOKUP(AO11,'[1]Llista Indicadors'!$B$6:$AA$1048,$CU$13,FALSE)</f>
        <v>Nombre total d'exposicions temporals d'organització municipal per cada 10.000 habitants</v>
      </c>
      <c r="AR11" s="56">
        <f>VLOOKUP(AO11,'[1]Llista Indicadors'!$B$6:$AA$1048,$CV$13,FALSE)</f>
        <v>5.0544369645561851</v>
      </c>
      <c r="AS11" s="57">
        <f>VLOOKUP(AO11,'[1]Llista Indicadors'!$B$6:$AA$1048,$CW$13,FALSE)</f>
        <v>2.0631707663798782</v>
      </c>
      <c r="AT11" s="57">
        <f>VLOOKUP(AO11,'[1]Llista Indicadors'!$B$6:$AA$1048,$CX$13,FALSE)</f>
        <v>2.9543737433326651</v>
      </c>
      <c r="AU11" s="58">
        <f>VLOOKUP(AO11,'[1]Llista Indicadors'!$B$6:$AA$1048,$CY$13,FALSE)</f>
        <v>3.9592354754244901</v>
      </c>
      <c r="AV11" s="59">
        <f>VLOOKUP(AO11,'[1]Llista Indicadors'!$B$6:$AA$1048,$CZ$13,FALSE)</f>
        <v>4.6119880196048859</v>
      </c>
      <c r="AW11" s="42" t="str">
        <f t="shared" ref="AW11:AW12" si="22">IF(AR11="-","",IF(AS11=AR11,"M",IF(AS11&gt;AR11,"P","B")))</f>
        <v>B</v>
      </c>
      <c r="AX11" s="42" t="str">
        <f t="shared" si="6"/>
        <v>P</v>
      </c>
      <c r="AY11" s="42" t="str">
        <f t="shared" ref="AY11:AY12" si="23">IF(AV11="-","",IF(AT11="-","",IF(AV11=AT11,"M",IF(AV11&gt;AT11,"P","B"))))</f>
        <v>P</v>
      </c>
      <c r="AZ11" s="60">
        <f t="shared" ref="AZ11:AZ12" si="24">IF(AV11="-","",IF(AR11="-","",(AV11-AR11)/AR11))</f>
        <v>-8.7536742085010708E-2</v>
      </c>
      <c r="BA11" s="61">
        <f t="shared" ref="BA11:BA12" si="25">COUNTIF(AW11:AY11,"P")</f>
        <v>2</v>
      </c>
      <c r="BB11" s="61">
        <f t="shared" ref="BB11:BB12" si="26">COUNTIF(AW11:AY11,"B")</f>
        <v>1</v>
      </c>
      <c r="BC11" s="61">
        <f t="shared" ref="BC11:BC12" si="27">COUNTIF(AW11:AY11,"M")</f>
        <v>0</v>
      </c>
      <c r="BD11" s="61" t="str">
        <f t="shared" si="7"/>
        <v/>
      </c>
      <c r="BE11" s="62" t="str">
        <f t="shared" ref="BE11:BE12" si="28">IF(BD11="P","é",IF(BD11="B","ê",IF(AZ11="","",IF(AW11=AX11,IF(AX11=AY11,IF(AY11="P","é","ê"),IF(AZ11&lt;0.05,IF(AZ11&gt;-0.05,"è",""),"")),IF(AZ11&lt;0.05,IF(AZ11&gt;-0.05,"è",""),"")))))</f>
        <v/>
      </c>
      <c r="BF11" s="63"/>
      <c r="BG11" s="36">
        <v>24</v>
      </c>
      <c r="BH11" s="54">
        <f>VLOOKUP(BG11,'[1]Llista Indicadors'!$B$6:$BA$1048,30,FALSE)</f>
        <v>90942</v>
      </c>
      <c r="BI11" s="70" t="str">
        <f>VLOOKUP(BG11,'[1]Llista Indicadors'!$B$6:$AA$1048,$CU$13,FALSE)</f>
        <v>Activitats de dinamització cultural a les Biblioteques públiques per cada 10.000 habitants</v>
      </c>
      <c r="BJ11" s="56">
        <f>VLOOKUP(BG11,'[1]Llista Indicadors'!$B$6:$AA$1048,$CV$13,FALSE)</f>
        <v>65.888599983151877</v>
      </c>
      <c r="BK11" s="57">
        <f>VLOOKUP(BG11,'[1]Llista Indicadors'!$B$6:$AA$1048,$CW$13,FALSE)</f>
        <v>23.340667653801621</v>
      </c>
      <c r="BL11" s="57">
        <f>VLOOKUP(BG11,'[1]Llista Indicadors'!$B$6:$AA$1048,$CX$13,FALSE)</f>
        <v>46.771311713715541</v>
      </c>
      <c r="BM11" s="58">
        <f>VLOOKUP(BG11,'[1]Llista Indicadors'!$B$6:$AA$1048,$CY$13,FALSE)</f>
        <v>56.407973831859771</v>
      </c>
      <c r="BN11" s="59">
        <f>VLOOKUP(BG11,'[1]Llista Indicadors'!$B$6:$AA$1048,$CZ$13,FALSE)</f>
        <v>47.499094093741377</v>
      </c>
      <c r="BO11" s="42" t="str">
        <f t="shared" ref="BO11:BO17" si="29">IF(BJ11="-","",IF(BK11=BJ11,"M",IF(BK11&gt;BJ11,"P","B")))</f>
        <v>B</v>
      </c>
      <c r="BP11" s="42" t="str">
        <f t="shared" si="8"/>
        <v>P</v>
      </c>
      <c r="BQ11" s="42" t="str">
        <f t="shared" ref="BQ11:BQ17" si="30">IF(BN11="-","",IF(BL11="-","",IF(BN11=BL11,"M",IF(BN11&gt;BL11,"P","B"))))</f>
        <v>P</v>
      </c>
      <c r="BR11" s="60">
        <f t="shared" ref="BR11:BR17" si="31">IF(BN11="-","",IF(BJ11="-","",(BN11-BJ11)/BJ11))</f>
        <v>-0.27909996409261711</v>
      </c>
      <c r="BS11" s="61">
        <f t="shared" ref="BS11:BS17" si="32">COUNTIF(BO11:BQ11,"P")</f>
        <v>2</v>
      </c>
      <c r="BT11" s="61">
        <f t="shared" ref="BT11:BT17" si="33">COUNTIF(BO11:BQ11,"B")</f>
        <v>1</v>
      </c>
      <c r="BU11" s="61">
        <f t="shared" ref="BU11:BU17" si="34">COUNTIF(BO11:BQ11,"M")</f>
        <v>0</v>
      </c>
      <c r="BV11" s="61" t="str">
        <f t="shared" si="9"/>
        <v/>
      </c>
      <c r="BW11" s="62" t="str">
        <f t="shared" ref="BW11:BW17" si="35">IF(BV11="P","é",IF(BV11="B","ê",IF(BR11="","",IF(BO11=BP11,IF(BP11=BQ11,IF(BQ11="P","é","ê"),IF(BR11&lt;0.05,IF(BR11&gt;-0.05,"è",""),"")),IF(BR11&lt;0.05,IF(BR11&gt;-0.05,"è",""),"")))))</f>
        <v/>
      </c>
      <c r="BX11" s="63"/>
      <c r="BY11" s="36">
        <v>32</v>
      </c>
      <c r="BZ11" s="54">
        <f>VLOOKUP(BY11,'[1]Llista Indicadors'!$B$6:$BA$1048,30,FALSE)</f>
        <v>86271</v>
      </c>
      <c r="CA11" s="70" t="str">
        <f>VLOOKUP(BY11,'[1]Llista Indicadors'!$B$6:$AA$1048,$CU$13,FALSE)</f>
        <v>% d'entitats culturals del municipi s/total d'entitats del municipi</v>
      </c>
      <c r="CB11" s="56">
        <f>VLOOKUP(BY11,'[1]Llista Indicadors'!$B$6:$AA$1048,$CV$13,FALSE)</f>
        <v>27.048114434330301</v>
      </c>
      <c r="CC11" s="57">
        <f>VLOOKUP(BY11,'[1]Llista Indicadors'!$B$6:$AA$1048,$CW$13,FALSE)</f>
        <v>26.073673184357538</v>
      </c>
      <c r="CD11" s="57">
        <f>VLOOKUP(BY11,'[1]Llista Indicadors'!$B$6:$AA$1048,$CX$13,FALSE)</f>
        <v>27.211924326390211</v>
      </c>
      <c r="CE11" s="58">
        <f>VLOOKUP(BY11,'[1]Llista Indicadors'!$B$6:$AA$1048,$CY$13,FALSE)</f>
        <v>26.833646079791141</v>
      </c>
      <c r="CF11" s="59">
        <f>VLOOKUP(BY11,'[1]Llista Indicadors'!$B$6:$AA$1048,$CZ$13,FALSE)</f>
        <v>26.40722724113968</v>
      </c>
      <c r="CG11" s="42" t="e">
        <f>IF(#REF!="-","",IF(#REF!=#REF!,"M",IF(#REF!&gt;#REF!,"P","B")))</f>
        <v>#REF!</v>
      </c>
      <c r="CH11" s="42" t="e">
        <f>IF(#REF!="-","",IF(#REF!=#REF!,"M",IF(#REF!&gt;#REF!,"P","B")))</f>
        <v>#REF!</v>
      </c>
      <c r="CI11" s="42" t="e">
        <f>IF(#REF!="-","",IF(#REF!="-","",IF(#REF!=#REF!,"M",IF(#REF!&gt;#REF!,"P","B"))))</f>
        <v>#REF!</v>
      </c>
      <c r="CJ11" s="60" t="e">
        <f>IF(#REF!="-","",IF(#REF!="-","",(#REF!-#REF!)/#REF!))</f>
        <v>#REF!</v>
      </c>
      <c r="CK11" s="61">
        <f t="shared" ref="CK11:CK14" si="36">COUNTIF(CG11:CI11,"P")</f>
        <v>0</v>
      </c>
      <c r="CL11" s="61">
        <f t="shared" ref="CL11:CL14" si="37">COUNTIF(CG11:CI11,"B")</f>
        <v>0</v>
      </c>
      <c r="CM11" s="61">
        <f t="shared" ref="CM11:CM14" si="38">COUNTIF(CG11:CI11,"M")</f>
        <v>0</v>
      </c>
      <c r="CN11" s="61" t="str">
        <f t="shared" si="10"/>
        <v/>
      </c>
      <c r="CO11" s="62"/>
      <c r="CP11" s="46"/>
      <c r="CQ11" s="33"/>
      <c r="CR11" s="65"/>
      <c r="CS11" s="66" t="s">
        <v>36</v>
      </c>
      <c r="CT11" s="67">
        <v>14</v>
      </c>
      <c r="CU11" s="67">
        <v>13</v>
      </c>
      <c r="CV11" s="67">
        <v>6</v>
      </c>
      <c r="CW11" s="67">
        <v>7</v>
      </c>
      <c r="CX11" s="67">
        <v>8</v>
      </c>
      <c r="CY11" s="67">
        <v>9</v>
      </c>
      <c r="CZ11" s="67">
        <v>10</v>
      </c>
      <c r="DA11" s="67" t="s">
        <v>37</v>
      </c>
      <c r="DB11" s="67" t="str">
        <f>'[1]Llista Indicadors'!M3</f>
        <v>Servicios culturales</v>
      </c>
      <c r="DC11" s="67" t="s">
        <v>38</v>
      </c>
      <c r="DD11" s="67" t="s">
        <v>39</v>
      </c>
      <c r="DE11" s="67" t="s">
        <v>40</v>
      </c>
      <c r="DF11" s="67" t="s">
        <v>41</v>
      </c>
      <c r="DG11" s="67" t="s">
        <v>42</v>
      </c>
      <c r="DH11" s="67" t="s">
        <v>43</v>
      </c>
      <c r="DI11" s="67" t="s">
        <v>44</v>
      </c>
      <c r="DJ11" s="68" t="s">
        <v>45</v>
      </c>
      <c r="DK11" s="68" t="s">
        <v>46</v>
      </c>
      <c r="DL11" s="68" t="s">
        <v>47</v>
      </c>
      <c r="DM11" s="68" t="s">
        <v>48</v>
      </c>
      <c r="DN11" s="68" t="s">
        <v>49</v>
      </c>
      <c r="DO11" s="69" t="s">
        <v>50</v>
      </c>
    </row>
    <row r="12" spans="1:119" ht="84" customHeight="1" thickBot="1" x14ac:dyDescent="0.4">
      <c r="B12" s="34"/>
      <c r="C12" s="33"/>
      <c r="D12" s="53"/>
      <c r="E12" s="36">
        <v>3</v>
      </c>
      <c r="F12" s="54">
        <f>VLOOKUP(E12,'[1]Llista Indicadors'!$B$6:$BA$1048,30,FALSE)</f>
        <v>90847</v>
      </c>
      <c r="G12" s="55" t="str">
        <f>VLOOKUP(E12,'[1]Llista Indicadors'!$B$6:$AA$1048,$CU$13,FALSE)</f>
        <v>Superfície dels CCP per cada 1.000 habitants</v>
      </c>
      <c r="H12" s="56">
        <f>VLOOKUP(E12,'[1]Llista Indicadors'!$B$6:$AA$1048,$CV$13,FALSE)</f>
        <v>43.373926163031399</v>
      </c>
      <c r="I12" s="57">
        <f>VLOOKUP(E12,'[1]Llista Indicadors'!$B$6:$AA$1048,$CW$13,FALSE)</f>
        <v>47.736344775585827</v>
      </c>
      <c r="J12" s="57">
        <f>VLOOKUP(E12,'[1]Llista Indicadors'!$B$6:$AA$1048,$CX$13,FALSE)</f>
        <v>50.082797605489972</v>
      </c>
      <c r="K12" s="58">
        <f>VLOOKUP(E12,'[1]Llista Indicadors'!$B$6:$AA$1048,$CY$13,FALSE)</f>
        <v>52.743429542874217</v>
      </c>
      <c r="L12" s="59">
        <f>VLOOKUP(E12,'[1]Llista Indicadors'!$B$6:$AA$1048,$CZ$13,FALSE)</f>
        <v>51.687976770973627</v>
      </c>
      <c r="M12" s="42" t="str">
        <f t="shared" si="0"/>
        <v>P</v>
      </c>
      <c r="N12" s="42" t="str">
        <f t="shared" si="0"/>
        <v>P</v>
      </c>
      <c r="O12" s="42" t="str">
        <f t="shared" si="1"/>
        <v>P</v>
      </c>
      <c r="P12" s="60">
        <f t="shared" si="2"/>
        <v>0.19168314569199607</v>
      </c>
      <c r="Q12" s="61">
        <f t="shared" si="11"/>
        <v>3</v>
      </c>
      <c r="R12" s="61">
        <f t="shared" si="12"/>
        <v>0</v>
      </c>
      <c r="S12" s="61">
        <f t="shared" si="13"/>
        <v>0</v>
      </c>
      <c r="T12" s="61" t="str">
        <f t="shared" si="3"/>
        <v>P</v>
      </c>
      <c r="U12" s="62" t="str">
        <f t="shared" si="14"/>
        <v>é</v>
      </c>
      <c r="V12" s="63"/>
      <c r="W12" s="36">
        <v>11</v>
      </c>
      <c r="X12" s="54">
        <f>VLOOKUP(W12,'[1]Llista Indicadors'!$B$6:$BA$1048,30,FALSE)</f>
        <v>90917</v>
      </c>
      <c r="Y12" s="70" t="str">
        <f>VLOOKUP(W12,'[1]Llista Indicadors'!$B$6:$AA$1048,$CU$13,FALSE)</f>
        <v>Metres lineals de documentació a l'Arxiu municipal per cada 1.000 habitants</v>
      </c>
      <c r="Z12" s="56">
        <f>VLOOKUP(W12,'[1]Llista Indicadors'!$B$6:$AA$1048,$CV$13,FALSE)</f>
        <v>30.482204780909811</v>
      </c>
      <c r="AA12" s="57">
        <f>VLOOKUP(W12,'[1]Llista Indicadors'!$B$6:$AA$1048,$CW$13,FALSE)</f>
        <v>29.629821245736309</v>
      </c>
      <c r="AB12" s="57">
        <f>VLOOKUP(W12,'[1]Llista Indicadors'!$B$6:$AA$1048,$CX$13,FALSE)</f>
        <v>32.284264775953993</v>
      </c>
      <c r="AC12" s="58">
        <f>VLOOKUP(W12,'[1]Llista Indicadors'!$B$6:$AA$1048,$CY$13,FALSE)</f>
        <v>37.072229855614893</v>
      </c>
      <c r="AD12" s="59">
        <f>VLOOKUP(W12,'[1]Llista Indicadors'!$B$6:$AA$1048,$CZ$13,FALSE)</f>
        <v>33.070752390767659</v>
      </c>
      <c r="AE12" s="42" t="str">
        <f t="shared" si="15"/>
        <v>B</v>
      </c>
      <c r="AF12" s="42" t="str">
        <f t="shared" si="4"/>
        <v>P</v>
      </c>
      <c r="AG12" s="42" t="str">
        <f t="shared" si="16"/>
        <v>P</v>
      </c>
      <c r="AH12" s="60">
        <f t="shared" si="17"/>
        <v>8.4919959972153528E-2</v>
      </c>
      <c r="AI12" s="61">
        <f t="shared" si="18"/>
        <v>2</v>
      </c>
      <c r="AJ12" s="61">
        <f t="shared" si="19"/>
        <v>1</v>
      </c>
      <c r="AK12" s="61">
        <f t="shared" si="20"/>
        <v>0</v>
      </c>
      <c r="AL12" s="61" t="str">
        <f t="shared" si="5"/>
        <v/>
      </c>
      <c r="AM12" s="62" t="str">
        <f t="shared" si="21"/>
        <v/>
      </c>
      <c r="AN12" s="63"/>
      <c r="AO12" s="36">
        <v>18</v>
      </c>
      <c r="AP12" s="54">
        <f>VLOOKUP(AO12,'[1]Llista Indicadors'!$B$6:$BA$1048,30,FALSE)</f>
        <v>90932</v>
      </c>
      <c r="AQ12" s="70" t="str">
        <f>VLOOKUP(AO12,'[1]Llista Indicadors'!$B$6:$AA$1048,$CU$13,FALSE)</f>
        <v>% de dies de l'any amb activitats relacionades amb el Cicle festiu</v>
      </c>
      <c r="AR12" s="56">
        <f>VLOOKUP(AO12,'[1]Llista Indicadors'!$B$6:$AA$1048,$CV$13,FALSE)</f>
        <v>10.30658838878017</v>
      </c>
      <c r="AS12" s="57">
        <f>VLOOKUP(AO12,'[1]Llista Indicadors'!$B$6:$AA$1048,$CW$13,FALSE)</f>
        <v>6.859462201927955</v>
      </c>
      <c r="AT12" s="57">
        <f>VLOOKUP(AO12,'[1]Llista Indicadors'!$B$6:$AA$1048,$CX$13,FALSE)</f>
        <v>9.0981735159817347</v>
      </c>
      <c r="AU12" s="58">
        <f>VLOOKUP(AO12,'[1]Llista Indicadors'!$B$6:$AA$1048,$CY$13,FALSE)</f>
        <v>10.39206424185168</v>
      </c>
      <c r="AV12" s="59">
        <f>VLOOKUP(AO12,'[1]Llista Indicadors'!$B$6:$AA$1048,$CZ$13,FALSE)</f>
        <v>11.93990278391516</v>
      </c>
      <c r="AW12" s="42" t="str">
        <f t="shared" si="22"/>
        <v>B</v>
      </c>
      <c r="AX12" s="42" t="str">
        <f t="shared" si="6"/>
        <v>P</v>
      </c>
      <c r="AY12" s="42" t="str">
        <f t="shared" si="23"/>
        <v>P</v>
      </c>
      <c r="AZ12" s="60">
        <f t="shared" si="24"/>
        <v>0.15847284605961642</v>
      </c>
      <c r="BA12" s="61">
        <f t="shared" si="25"/>
        <v>2</v>
      </c>
      <c r="BB12" s="61">
        <f t="shared" si="26"/>
        <v>1</v>
      </c>
      <c r="BC12" s="61">
        <f t="shared" si="27"/>
        <v>0</v>
      </c>
      <c r="BD12" s="61" t="str">
        <f t="shared" si="7"/>
        <v/>
      </c>
      <c r="BE12" s="62" t="str">
        <f t="shared" si="28"/>
        <v/>
      </c>
      <c r="BF12" s="63"/>
      <c r="BG12" s="36">
        <v>25</v>
      </c>
      <c r="BH12" s="54">
        <f>VLOOKUP(BG12,'[1]Llista Indicadors'!$B$6:$BA$1048,30,FALSE)</f>
        <v>90947</v>
      </c>
      <c r="BI12" s="70" t="str">
        <f>VLOOKUP(BG12,'[1]Llista Indicadors'!$B$6:$AA$1048,$CU$13,FALSE)</f>
        <v>Activitats realitzades al CCP per cada 10.000 habitants</v>
      </c>
      <c r="BJ12" s="56">
        <f>VLOOKUP(BG12,'[1]Llista Indicadors'!$B$6:$AA$1048,$CV$13,FALSE)</f>
        <v>68.801486881193114</v>
      </c>
      <c r="BK12" s="57">
        <f>VLOOKUP(BG12,'[1]Llista Indicadors'!$B$6:$AA$1048,$CW$13,FALSE)</f>
        <v>35.815541527333252</v>
      </c>
      <c r="BL12" s="57">
        <f>VLOOKUP(BG12,'[1]Llista Indicadors'!$B$6:$AA$1048,$CX$13,FALSE)</f>
        <v>44.343372430759999</v>
      </c>
      <c r="BM12" s="58">
        <f>VLOOKUP(BG12,'[1]Llista Indicadors'!$B$6:$AA$1048,$CY$13,FALSE)</f>
        <v>62.059333678733132</v>
      </c>
      <c r="BN12" s="59">
        <f>VLOOKUP(BG12,'[1]Llista Indicadors'!$B$6:$AA$1048,$CZ$13,FALSE)</f>
        <v>72.838746997856859</v>
      </c>
      <c r="BO12" s="42" t="str">
        <f t="shared" si="29"/>
        <v>B</v>
      </c>
      <c r="BP12" s="42" t="str">
        <f t="shared" si="8"/>
        <v>P</v>
      </c>
      <c r="BQ12" s="42" t="str">
        <f t="shared" si="30"/>
        <v>P</v>
      </c>
      <c r="BR12" s="60">
        <f t="shared" si="31"/>
        <v>5.8679838179010783E-2</v>
      </c>
      <c r="BS12" s="61">
        <f t="shared" si="32"/>
        <v>2</v>
      </c>
      <c r="BT12" s="61">
        <f t="shared" si="33"/>
        <v>1</v>
      </c>
      <c r="BU12" s="61">
        <f t="shared" si="34"/>
        <v>0</v>
      </c>
      <c r="BV12" s="61" t="str">
        <f t="shared" si="9"/>
        <v/>
      </c>
      <c r="BW12" s="62" t="str">
        <f t="shared" si="35"/>
        <v/>
      </c>
      <c r="BX12" s="63"/>
      <c r="BY12" s="36">
        <v>33</v>
      </c>
      <c r="BZ12" s="54">
        <f>VLOOKUP(BY12,'[1]Llista Indicadors'!$B$6:$BA$1048,30,FALSE)</f>
        <v>90927</v>
      </c>
      <c r="CA12" s="70" t="str">
        <f>VLOOKUP(BY12,'[1]Llista Indicadors'!$B$6:$AA$1048,$CU$13,FALSE)</f>
        <v>% d'entitats culturals que participen al Cicle festiu i Festivals municipals</v>
      </c>
      <c r="CB12" s="56">
        <f>VLOOKUP(BY12,'[1]Llista Indicadors'!$B$6:$AA$1048,$CV$13,FALSE)</f>
        <v>46.80944055944056</v>
      </c>
      <c r="CC12" s="57">
        <f>VLOOKUP(BY12,'[1]Llista Indicadors'!$B$6:$AA$1048,$CW$13,FALSE)</f>
        <v>19.979042961928052</v>
      </c>
      <c r="CD12" s="57">
        <f>VLOOKUP(BY12,'[1]Llista Indicadors'!$B$6:$AA$1048,$CX$13,FALSE)</f>
        <v>28.273381294964029</v>
      </c>
      <c r="CE12" s="58">
        <f>VLOOKUP(BY12,'[1]Llista Indicadors'!$B$6:$AA$1048,$CY$13,FALSE)</f>
        <v>40.055058499655892</v>
      </c>
      <c r="CF12" s="59">
        <f>VLOOKUP(BY12,'[1]Llista Indicadors'!$B$6:$AA$1048,$CZ$13,FALSE)</f>
        <v>40.350877192982459</v>
      </c>
      <c r="CG12" s="42" t="e">
        <f>IF(#REF!="-","",IF(#REF!=#REF!,"M",IF(#REF!&gt;#REF!,"P","B")))</f>
        <v>#REF!</v>
      </c>
      <c r="CH12" s="42" t="e">
        <f>IF(#REF!="-","",IF(#REF!=#REF!,"M",IF(#REF!&gt;#REF!,"P","B")))</f>
        <v>#REF!</v>
      </c>
      <c r="CI12" s="42" t="e">
        <f>IF(#REF!="-","",IF(#REF!="-","",IF(#REF!=#REF!,"M",IF(#REF!&gt;#REF!,"P","B"))))</f>
        <v>#REF!</v>
      </c>
      <c r="CJ12" s="60" t="e">
        <f>IF(#REF!="-","",IF(#REF!="-","",(#REF!-#REF!)/#REF!))</f>
        <v>#REF!</v>
      </c>
      <c r="CK12" s="61">
        <f t="shared" si="36"/>
        <v>0</v>
      </c>
      <c r="CL12" s="61">
        <f t="shared" si="37"/>
        <v>0</v>
      </c>
      <c r="CM12" s="61">
        <f t="shared" si="38"/>
        <v>0</v>
      </c>
      <c r="CN12" s="61" t="str">
        <f t="shared" si="10"/>
        <v/>
      </c>
      <c r="CO12" s="62"/>
      <c r="CP12" s="46"/>
      <c r="CQ12" s="33"/>
      <c r="CR12" s="65"/>
      <c r="CS12" s="66" t="s">
        <v>51</v>
      </c>
      <c r="CT12" s="67">
        <v>17</v>
      </c>
      <c r="CU12" s="67">
        <v>16</v>
      </c>
      <c r="CV12" s="67">
        <v>6</v>
      </c>
      <c r="CW12" s="67">
        <v>7</v>
      </c>
      <c r="CX12" s="67">
        <v>8</v>
      </c>
      <c r="CY12" s="67">
        <v>9</v>
      </c>
      <c r="CZ12" s="67">
        <v>10</v>
      </c>
      <c r="DA12" s="67" t="s">
        <v>52</v>
      </c>
      <c r="DB12" s="67" t="str">
        <f>'[1]Llista Indicadors'!P3</f>
        <v>Cultural services</v>
      </c>
      <c r="DC12" s="67" t="s">
        <v>53</v>
      </c>
      <c r="DD12" s="67" t="s">
        <v>54</v>
      </c>
      <c r="DE12" s="67" t="s">
        <v>55</v>
      </c>
      <c r="DF12" s="67" t="s">
        <v>56</v>
      </c>
      <c r="DG12" s="67" t="s">
        <v>57</v>
      </c>
      <c r="DH12" s="67" t="s">
        <v>58</v>
      </c>
      <c r="DI12" s="67" t="s">
        <v>59</v>
      </c>
      <c r="DJ12" s="68" t="s">
        <v>60</v>
      </c>
      <c r="DK12" s="68" t="s">
        <v>61</v>
      </c>
      <c r="DL12" s="68" t="s">
        <v>62</v>
      </c>
      <c r="DM12" s="68" t="s">
        <v>63</v>
      </c>
      <c r="DN12" s="68" t="s">
        <v>64</v>
      </c>
      <c r="DO12" s="69" t="s">
        <v>65</v>
      </c>
    </row>
    <row r="13" spans="1:119" ht="98.5" customHeight="1" thickBot="1" x14ac:dyDescent="0.4">
      <c r="B13" s="34"/>
      <c r="C13" s="33"/>
      <c r="D13" s="53"/>
      <c r="E13" s="36">
        <v>4</v>
      </c>
      <c r="F13" s="54">
        <f>VLOOKUP(E13,'[1]Llista Indicadors'!$B$6:$BA$1048,30,FALSE)</f>
        <v>90852</v>
      </c>
      <c r="G13" s="55" t="str">
        <f>VLOOKUP(E13,'[1]Llista Indicadors'!$B$6:$AA$1048,$CU$13,FALSE)</f>
        <v>Superfície dels Museus (incloses seus i extensions) per cada 1.000 habitants</v>
      </c>
      <c r="H13" s="56">
        <f>VLOOKUP(E13,'[1]Llista Indicadors'!$B$6:$AA$1048,$CV$13,FALSE)</f>
        <v>137.2034911971308</v>
      </c>
      <c r="I13" s="57">
        <f>VLOOKUP(E13,'[1]Llista Indicadors'!$B$6:$AA$1048,$CW$13,FALSE)</f>
        <v>124.6531587825402</v>
      </c>
      <c r="J13" s="57">
        <f>VLOOKUP(E13,'[1]Llista Indicadors'!$B$6:$AA$1048,$CX$13,FALSE)</f>
        <v>132.67836262231651</v>
      </c>
      <c r="K13" s="58">
        <f>VLOOKUP(E13,'[1]Llista Indicadors'!$B$6:$AA$1048,$CY$13,FALSE)</f>
        <v>137.44407947444321</v>
      </c>
      <c r="L13" s="59">
        <f>VLOOKUP(E13,'[1]Llista Indicadors'!$B$6:$AA$1048,$CZ$13,FALSE)</f>
        <v>132.3795826246602</v>
      </c>
      <c r="M13" s="42" t="str">
        <f t="shared" si="0"/>
        <v>B</v>
      </c>
      <c r="N13" s="42" t="str">
        <f t="shared" si="0"/>
        <v>P</v>
      </c>
      <c r="O13" s="42" t="str">
        <f t="shared" si="1"/>
        <v>B</v>
      </c>
      <c r="P13" s="60">
        <f t="shared" si="2"/>
        <v>-3.5158788820757632E-2</v>
      </c>
      <c r="Q13" s="61">
        <f t="shared" si="11"/>
        <v>1</v>
      </c>
      <c r="R13" s="61">
        <f t="shared" si="12"/>
        <v>2</v>
      </c>
      <c r="S13" s="61">
        <f t="shared" si="13"/>
        <v>0</v>
      </c>
      <c r="T13" s="61" t="str">
        <f t="shared" si="3"/>
        <v/>
      </c>
      <c r="U13" s="62" t="str">
        <f t="shared" si="14"/>
        <v>è</v>
      </c>
      <c r="V13" s="63"/>
      <c r="W13" s="36">
        <v>12</v>
      </c>
      <c r="X13" s="54">
        <f>VLOOKUP(W13,'[1]Llista Indicadors'!$B$6:$BA$1048,30,FALSE)</f>
        <v>90922</v>
      </c>
      <c r="Y13" s="70" t="str">
        <f>VLOOKUP(W13,'[1]Llista Indicadors'!$B$6:$AA$1048,$CU$13,FALSE)</f>
        <v>Places ofertes en Espais escènics (aforament anual x nombre de funcions) per cada 1.000 habitants</v>
      </c>
      <c r="Z13" s="56">
        <f>VLOOKUP(W13,'[1]Llista Indicadors'!$B$6:$AA$1048,$CV$13,FALSE)</f>
        <v>442.00333511844889</v>
      </c>
      <c r="AA13" s="57">
        <f>VLOOKUP(W13,'[1]Llista Indicadors'!$B$6:$AA$1048,$CW$13,FALSE)</f>
        <v>167.01457405939391</v>
      </c>
      <c r="AB13" s="57">
        <f>VLOOKUP(W13,'[1]Llista Indicadors'!$B$6:$AA$1048,$CX$13,FALSE)</f>
        <v>251.58301422319471</v>
      </c>
      <c r="AC13" s="58">
        <f>VLOOKUP(W13,'[1]Llista Indicadors'!$B$6:$AA$1048,$CY$13,FALSE)</f>
        <v>386.67115244635892</v>
      </c>
      <c r="AD13" s="59">
        <f>VLOOKUP(W13,'[1]Llista Indicadors'!$B$6:$AA$1048,$CZ$13,FALSE)</f>
        <v>386.24147241381519</v>
      </c>
      <c r="AE13" s="42" t="str">
        <f t="shared" si="15"/>
        <v>B</v>
      </c>
      <c r="AF13" s="42" t="str">
        <f t="shared" si="4"/>
        <v>P</v>
      </c>
      <c r="AG13" s="42" t="str">
        <f t="shared" si="16"/>
        <v>P</v>
      </c>
      <c r="AH13" s="60">
        <f t="shared" si="17"/>
        <v>-0.12615710849713505</v>
      </c>
      <c r="AI13" s="61">
        <f t="shared" si="18"/>
        <v>2</v>
      </c>
      <c r="AJ13" s="61">
        <f t="shared" si="19"/>
        <v>1</v>
      </c>
      <c r="AK13" s="61">
        <f t="shared" si="20"/>
        <v>0</v>
      </c>
      <c r="AL13" s="61" t="str">
        <f t="shared" si="5"/>
        <v/>
      </c>
      <c r="AM13" s="62" t="str">
        <f t="shared" si="21"/>
        <v/>
      </c>
      <c r="AN13" s="63"/>
      <c r="AO13" s="36"/>
      <c r="AP13" s="36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36">
        <v>26</v>
      </c>
      <c r="BH13" s="54">
        <f>VLOOKUP(BG13,'[1]Llista Indicadors'!$B$6:$BA$1048,30,FALSE)</f>
        <v>90952</v>
      </c>
      <c r="BI13" s="70" t="str">
        <f>VLOOKUP(BG13,'[1]Llista Indicadors'!$B$6:$AA$1048,$CU$13,FALSE)</f>
        <v>Activitats realitzades al Museu (pròpies o alienes) per cada 10.000 habitants</v>
      </c>
      <c r="BJ13" s="56">
        <f>VLOOKUP(BG13,'[1]Llista Indicadors'!$B$6:$AA$1048,$CV$13,FALSE)</f>
        <v>15.38336599497295</v>
      </c>
      <c r="BK13" s="57">
        <f>VLOOKUP(BG13,'[1]Llista Indicadors'!$B$6:$AA$1048,$CW$13,FALSE)</f>
        <v>6.5426450344194986</v>
      </c>
      <c r="BL13" s="57">
        <f>VLOOKUP(BG13,'[1]Llista Indicadors'!$B$6:$AA$1048,$CX$13,FALSE)</f>
        <v>13.450015859130939</v>
      </c>
      <c r="BM13" s="58">
        <f>VLOOKUP(BG13,'[1]Llista Indicadors'!$B$6:$AA$1048,$CY$13,FALSE)</f>
        <v>14.684675344260439</v>
      </c>
      <c r="BN13" s="59">
        <f>VLOOKUP(BG13,'[1]Llista Indicadors'!$B$6:$AA$1048,$CZ$13,FALSE)</f>
        <v>16.840344550764961</v>
      </c>
      <c r="BO13" s="42" t="str">
        <f t="shared" si="29"/>
        <v>B</v>
      </c>
      <c r="BP13" s="42" t="str">
        <f t="shared" si="8"/>
        <v>P</v>
      </c>
      <c r="BQ13" s="42" t="str">
        <f t="shared" si="30"/>
        <v>P</v>
      </c>
      <c r="BR13" s="60">
        <f t="shared" si="31"/>
        <v>9.4711297661911539E-2</v>
      </c>
      <c r="BS13" s="61">
        <f t="shared" si="32"/>
        <v>2</v>
      </c>
      <c r="BT13" s="61">
        <f t="shared" si="33"/>
        <v>1</v>
      </c>
      <c r="BU13" s="61">
        <f t="shared" si="34"/>
        <v>0</v>
      </c>
      <c r="BV13" s="61" t="str">
        <f t="shared" si="9"/>
        <v/>
      </c>
      <c r="BW13" s="62" t="str">
        <f t="shared" si="35"/>
        <v/>
      </c>
      <c r="BX13" s="63"/>
      <c r="BY13" s="36">
        <v>34</v>
      </c>
      <c r="BZ13" s="54">
        <f>VLOOKUP(BY13,'[1]Llista Indicadors'!$B$6:$BA$1048,30,FALSE)</f>
        <v>95509</v>
      </c>
      <c r="CA13" s="71" t="str">
        <f>VLOOKUP(BY13,'[1]Llista Indicadors'!$B$6:$AA$1048,$CU$13,FALSE)</f>
        <v>% d’entitats culturals amb participació en els òrgans de governança actius en el municipi</v>
      </c>
      <c r="CB13" s="56" t="str">
        <f>VLOOKUP(BY13,'[1]Llista Indicadors'!$B$6:$AA$1048,$CV$13,FALSE)</f>
        <v>-</v>
      </c>
      <c r="CC13" s="57" t="str">
        <f>VLOOKUP(BY13,'[1]Llista Indicadors'!$B$6:$AA$1048,$CW$13,FALSE)</f>
        <v>-</v>
      </c>
      <c r="CD13" s="57" t="str">
        <f>VLOOKUP(BY13,'[1]Llista Indicadors'!$B$6:$AA$1048,$CX$13,FALSE)</f>
        <v>-</v>
      </c>
      <c r="CE13" s="58" t="str">
        <f>VLOOKUP(BY13,'[1]Llista Indicadors'!$B$6:$AA$1048,$CY$13,FALSE)</f>
        <v>-</v>
      </c>
      <c r="CF13" s="59">
        <f>VLOOKUP(BY13,'[1]Llista Indicadors'!$B$6:$AA$1048,$CZ$13,FALSE)</f>
        <v>24.520591009116629</v>
      </c>
      <c r="CG13" s="42" t="e">
        <f>IF(#REF!="-","",IF(#REF!=#REF!,"M",IF(#REF!&gt;#REF!,"P","B")))</f>
        <v>#REF!</v>
      </c>
      <c r="CH13" s="42" t="e">
        <f>IF(#REF!="-","",IF(#REF!=#REF!,"M",IF(#REF!&gt;#REF!,"P","B")))</f>
        <v>#REF!</v>
      </c>
      <c r="CI13" s="42" t="e">
        <f>IF(#REF!="-","",IF(#REF!="-","",IF(#REF!=#REF!,"M",IF(#REF!&gt;#REF!,"P","B"))))</f>
        <v>#REF!</v>
      </c>
      <c r="CJ13" s="60" t="e">
        <f>IF(#REF!="-","",IF(#REF!="-","",(#REF!-#REF!)/#REF!))</f>
        <v>#REF!</v>
      </c>
      <c r="CK13" s="61">
        <f t="shared" si="36"/>
        <v>0</v>
      </c>
      <c r="CL13" s="61">
        <f t="shared" si="37"/>
        <v>0</v>
      </c>
      <c r="CM13" s="61">
        <f t="shared" si="38"/>
        <v>0</v>
      </c>
      <c r="CN13" s="61" t="str">
        <f t="shared" si="10"/>
        <v/>
      </c>
      <c r="CO13" s="63"/>
      <c r="CP13" s="46"/>
      <c r="CQ13" s="33"/>
      <c r="CR13" s="72" t="s">
        <v>66</v>
      </c>
      <c r="CS13" s="73" t="s">
        <v>21</v>
      </c>
      <c r="CT13" s="73">
        <f>VLOOKUP($CS$13,$CS$10:$DD$12,2,FALSE)</f>
        <v>5</v>
      </c>
      <c r="CU13" s="73">
        <f>VLOOKUP($CS$13,$CS$10:$DD$12,3,FALSE)</f>
        <v>4</v>
      </c>
      <c r="CV13" s="73">
        <f>VLOOKUP($CS$13,$CS$10:$DC$12,4,FALSE)</f>
        <v>6</v>
      </c>
      <c r="CW13" s="73">
        <f>VLOOKUP($CS$13,$CS$10:$DC$12,5,FALSE)</f>
        <v>7</v>
      </c>
      <c r="CX13" s="73">
        <f>VLOOKUP($CS$13,$CS$10:$DC$12,6,FALSE)</f>
        <v>8</v>
      </c>
      <c r="CY13" s="73">
        <f>VLOOKUP($CS$13,$CS$10:$DC$12,7,FALSE)</f>
        <v>9</v>
      </c>
      <c r="CZ13" s="73">
        <f>VLOOKUP($CS$13,$CS$10:$DC$12,8,FALSE)</f>
        <v>10</v>
      </c>
      <c r="DA13" s="73" t="str">
        <f>VLOOKUP($CS$13,$CS$10:$DC$12,9,FALSE)</f>
        <v>Quadre Resum d'Indicadors</v>
      </c>
      <c r="DB13" s="73" t="str">
        <f>VLOOKUP($CS$13,$CS$10:$DC$12,10,FALSE)</f>
        <v>CCI Serveis culturals</v>
      </c>
      <c r="DC13" s="73" t="str">
        <f>VLOOKUP($CS$13,$CS$10:$DC$12,11,FALSE)</f>
        <v>Anys de comparació</v>
      </c>
      <c r="DD13" s="73" t="str">
        <f>VLOOKUP($CS$13,$CS$10:$DL$12,12,FALSE)</f>
        <v>IDIOMA DEL QUADRE</v>
      </c>
      <c r="DE13" s="73" t="str">
        <f>VLOOKUP($CS$13,$CS$10:$DL$12,13,FALSE)</f>
        <v>ENCÀRREC POLÍTIC</v>
      </c>
      <c r="DF13" s="73" t="str">
        <f>VLOOKUP($CS$13,$CS$10:$DL$12,14,FALSE)</f>
        <v>USUARI/CLIENT</v>
      </c>
      <c r="DG13" s="73" t="str">
        <f>VLOOKUP($CS$13,$CS$10:$DL$12,15,FALSE)</f>
        <v>VALORS ORGANITZATIUS</v>
      </c>
      <c r="DH13" s="73" t="str">
        <f>VLOOKUP($CS$13,$CS$10:$DL$12,16,FALSE)</f>
        <v>ECONOMIA</v>
      </c>
      <c r="DI13" s="73" t="str">
        <f>VLOOKUP($CS$13,$CS$10:$DL$12,17,FALSE)</f>
        <v>ENTORN</v>
      </c>
      <c r="DJ13" s="73" t="str">
        <f>VLOOKUP($CS$13,$CS$10:$DL$12,18,FALSE)</f>
        <v>Com més gran, millor</v>
      </c>
      <c r="DK13" s="73" t="str">
        <f>VLOOKUP($CS$13,$CS$10:$DL$12,19,FALSE)</f>
        <v>Com més petit, millor.</v>
      </c>
      <c r="DL13" s="73" t="str">
        <f>VLOOKUP($CS$13,$CS$10:$DL$12,20,FALSE)</f>
        <v>La situació ni millora ni empitjora quan puja o baixa</v>
      </c>
      <c r="DM13" s="73" t="str">
        <f>VLOOKUP($CS$13,$CS$10:$DO$12,21,FALSE)</f>
        <v>L'indicador es mantè estable (5%) els 4 anys</v>
      </c>
      <c r="DN13" s="73" t="str">
        <f>VLOOKUP($CS$13,$CS$10:$DO$12,22,FALSE)</f>
        <v>L'indicador mantè tendència a l'alça els 4 anys</v>
      </c>
      <c r="DO13" s="74" t="str">
        <f>VLOOKUP($CS$13,$CS$10:$DO$12,23,FALSE)</f>
        <v>L'indicador mantè tendència a la baixa els 4 anys</v>
      </c>
    </row>
    <row r="14" spans="1:119" ht="84" customHeight="1" thickBot="1" x14ac:dyDescent="0.4">
      <c r="B14" s="34"/>
      <c r="C14" s="33"/>
      <c r="D14" s="53"/>
      <c r="E14" s="36">
        <v>5</v>
      </c>
      <c r="F14" s="54">
        <f>VLOOKUP(E14,'[1]Llista Indicadors'!$B$6:$BA$1048,30,FALSE)</f>
        <v>90857</v>
      </c>
      <c r="G14" s="55" t="str">
        <f>VLOOKUP(E14,'[1]Llista Indicadors'!$B$6:$AA$1048,$CU$13,FALSE)</f>
        <v>Metres lineals de capacitat del l'Arxiu municipal per cada 1.000 habitants</v>
      </c>
      <c r="H14" s="56">
        <f>VLOOKUP(E14,'[1]Llista Indicadors'!$B$6:$AA$1048,$CV$13,FALSE)</f>
        <v>37.697000432960571</v>
      </c>
      <c r="I14" s="57">
        <f>VLOOKUP(E14,'[1]Llista Indicadors'!$B$6:$AA$1048,$CW$13,FALSE)</f>
        <v>36.211814234450003</v>
      </c>
      <c r="J14" s="57">
        <f>VLOOKUP(E14,'[1]Llista Indicadors'!$B$6:$AA$1048,$CX$13,FALSE)</f>
        <v>40.05189771114231</v>
      </c>
      <c r="K14" s="58">
        <f>VLOOKUP(E14,'[1]Llista Indicadors'!$B$6:$AA$1048,$CY$13,FALSE)</f>
        <v>43.801517628992237</v>
      </c>
      <c r="L14" s="59">
        <f>VLOOKUP(E14,'[1]Llista Indicadors'!$B$6:$AA$1048,$CZ$13,FALSE)</f>
        <v>39.10160053204131</v>
      </c>
      <c r="M14" s="42" t="str">
        <f t="shared" si="0"/>
        <v>B</v>
      </c>
      <c r="N14" s="42" t="str">
        <f t="shared" si="0"/>
        <v>P</v>
      </c>
      <c r="O14" s="42" t="str">
        <f t="shared" si="1"/>
        <v>B</v>
      </c>
      <c r="P14" s="60">
        <f t="shared" si="2"/>
        <v>3.7260261637491431E-2</v>
      </c>
      <c r="Q14" s="61">
        <f t="shared" si="11"/>
        <v>1</v>
      </c>
      <c r="R14" s="61">
        <f t="shared" si="12"/>
        <v>2</v>
      </c>
      <c r="S14" s="61">
        <f t="shared" si="13"/>
        <v>0</v>
      </c>
      <c r="T14" s="61" t="str">
        <f t="shared" si="3"/>
        <v/>
      </c>
      <c r="U14" s="62" t="str">
        <f t="shared" si="14"/>
        <v>è</v>
      </c>
      <c r="V14" s="63"/>
      <c r="W14" s="36"/>
      <c r="X14" s="36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45"/>
      <c r="AO14" s="36"/>
      <c r="AP14" s="37" t="str">
        <f>VLOOKUP(AO15,'[1]Llista Indicadors'!$B$6:$AA$1048,$CT$13,FALSE)</f>
        <v>Participar en la producció de l'oferta cultural del municipi</v>
      </c>
      <c r="AQ14" s="38"/>
      <c r="AR14" s="39">
        <f>$H$2</f>
        <v>2019</v>
      </c>
      <c r="AS14" s="39">
        <f>$I$2</f>
        <v>2020</v>
      </c>
      <c r="AT14" s="39">
        <f>$J$2</f>
        <v>2021</v>
      </c>
      <c r="AU14" s="40">
        <f>$K$2</f>
        <v>2022</v>
      </c>
      <c r="AV14" s="41">
        <f>$L$2</f>
        <v>2023</v>
      </c>
      <c r="AW14" s="42"/>
      <c r="AX14" s="42"/>
      <c r="AY14" s="42"/>
      <c r="AZ14" s="42"/>
      <c r="BA14" s="43" t="s">
        <v>0</v>
      </c>
      <c r="BB14" s="43" t="s">
        <v>1</v>
      </c>
      <c r="BC14" s="43" t="s">
        <v>2</v>
      </c>
      <c r="BD14" s="43" t="s">
        <v>3</v>
      </c>
      <c r="BE14" s="44"/>
      <c r="BF14" s="63"/>
      <c r="BG14" s="36">
        <v>27</v>
      </c>
      <c r="BH14" s="54">
        <f>VLOOKUP(BG14,'[1]Llista Indicadors'!$B$6:$BA$1048,30,FALSE)</f>
        <v>90957</v>
      </c>
      <c r="BI14" s="70" t="str">
        <f>VLOOKUP(BG14,'[1]Llista Indicadors'!$B$6:$AA$1048,$CU$13,FALSE)</f>
        <v>Activitats realitzades al Centre d'art per 10.000 habitants</v>
      </c>
      <c r="BJ14" s="56">
        <f>VLOOKUP(BG14,'[1]Llista Indicadors'!$B$6:$AA$1048,$CV$13,FALSE)</f>
        <v>5.7373723794731699</v>
      </c>
      <c r="BK14" s="57">
        <f>VLOOKUP(BG14,'[1]Llista Indicadors'!$B$6:$AA$1048,$CW$13,FALSE)</f>
        <v>2.5233585902836682</v>
      </c>
      <c r="BL14" s="57">
        <f>VLOOKUP(BG14,'[1]Llista Indicadors'!$B$6:$AA$1048,$CX$13,FALSE)</f>
        <v>4.1228908997965004</v>
      </c>
      <c r="BM14" s="58">
        <f>VLOOKUP(BG14,'[1]Llista Indicadors'!$B$6:$AA$1048,$CY$13,FALSE)</f>
        <v>4.296783319280796</v>
      </c>
      <c r="BN14" s="59">
        <f>VLOOKUP(BG14,'[1]Llista Indicadors'!$B$6:$AA$1048,$CZ$13,FALSE)</f>
        <v>5.6782972093788748</v>
      </c>
      <c r="BO14" s="42" t="str">
        <f t="shared" si="29"/>
        <v>B</v>
      </c>
      <c r="BP14" s="42" t="str">
        <f t="shared" si="8"/>
        <v>P</v>
      </c>
      <c r="BQ14" s="42" t="str">
        <f t="shared" si="30"/>
        <v>P</v>
      </c>
      <c r="BR14" s="60">
        <f t="shared" si="31"/>
        <v>-1.0296554970991724E-2</v>
      </c>
      <c r="BS14" s="61">
        <f t="shared" si="32"/>
        <v>2</v>
      </c>
      <c r="BT14" s="61">
        <f t="shared" si="33"/>
        <v>1</v>
      </c>
      <c r="BU14" s="61">
        <f t="shared" si="34"/>
        <v>0</v>
      </c>
      <c r="BV14" s="61" t="str">
        <f t="shared" si="9"/>
        <v/>
      </c>
      <c r="BW14" s="62" t="str">
        <f t="shared" si="35"/>
        <v>è</v>
      </c>
      <c r="BX14" s="63"/>
      <c r="BY14" s="36">
        <v>35</v>
      </c>
      <c r="BZ14" s="54">
        <f>VLOOKUP(BY14,'[1]Llista Indicadors'!$B$6:$BA$1048,30,FALSE)</f>
        <v>95514</v>
      </c>
      <c r="CA14" s="71" t="str">
        <f>VLOOKUP(BY14,'[1]Llista Indicadors'!$B$6:$AA$1048,$CU$13,FALSE)</f>
        <v>Nombre d’òrgans de governança actius de l‘àmbit cultural al municipi</v>
      </c>
      <c r="CB14" s="56" t="str">
        <f>VLOOKUP(BY14,'[1]Llista Indicadors'!$B$6:$AA$1048,$CV$13,FALSE)</f>
        <v>-</v>
      </c>
      <c r="CC14" s="57" t="str">
        <f>VLOOKUP(BY14,'[1]Llista Indicadors'!$B$6:$AA$1048,$CW$13,FALSE)</f>
        <v>-</v>
      </c>
      <c r="CD14" s="57" t="str">
        <f>VLOOKUP(BY14,'[1]Llista Indicadors'!$B$6:$AA$1048,$CX$13,FALSE)</f>
        <v>-</v>
      </c>
      <c r="CE14" s="58" t="str">
        <f>VLOOKUP(BY14,'[1]Llista Indicadors'!$B$6:$AA$1048,$CY$13,FALSE)</f>
        <v>-</v>
      </c>
      <c r="CF14" s="59">
        <f>VLOOKUP(BY14,'[1]Llista Indicadors'!$B$6:$AA$1048,$CZ$13,FALSE)</f>
        <v>3.1</v>
      </c>
      <c r="CG14" s="42" t="e">
        <f>IF(#REF!="-","",IF(#REF!=#REF!,"M",IF(#REF!&gt;#REF!,"P","B")))</f>
        <v>#REF!</v>
      </c>
      <c r="CH14" s="42" t="e">
        <f>IF(#REF!="-","",IF(#REF!=#REF!,"M",IF(#REF!&gt;#REF!,"P","B")))</f>
        <v>#REF!</v>
      </c>
      <c r="CI14" s="42" t="e">
        <f>IF(#REF!="-","",IF(#REF!="-","",IF(#REF!=#REF!,"M",IF(#REF!&gt;#REF!,"P","B"))))</f>
        <v>#REF!</v>
      </c>
      <c r="CJ14" s="60" t="e">
        <f>IF(#REF!="-","",IF(#REF!="-","",(#REF!-#REF!)/#REF!))</f>
        <v>#REF!</v>
      </c>
      <c r="CK14" s="61">
        <f t="shared" si="36"/>
        <v>0</v>
      </c>
      <c r="CL14" s="61">
        <f t="shared" si="37"/>
        <v>0</v>
      </c>
      <c r="CM14" s="61">
        <f t="shared" si="38"/>
        <v>0</v>
      </c>
      <c r="CN14" s="61" t="str">
        <f t="shared" si="10"/>
        <v/>
      </c>
      <c r="CO14" s="44"/>
      <c r="CP14" s="46"/>
      <c r="CQ14" s="33"/>
    </row>
    <row r="15" spans="1:119" ht="84" customHeight="1" thickBot="1" x14ac:dyDescent="0.4">
      <c r="B15" s="34"/>
      <c r="C15" s="33"/>
      <c r="D15" s="53"/>
      <c r="E15" s="36">
        <v>6</v>
      </c>
      <c r="F15" s="54">
        <f>VLOOKUP(E15,'[1]Llista Indicadors'!$B$6:$BA$1048,30,FALSE)</f>
        <v>90862</v>
      </c>
      <c r="G15" s="55" t="str">
        <f>VLOOKUP(E15,'[1]Llista Indicadors'!$B$6:$AA$1048,$CU$13,FALSE)</f>
        <v>Butaques en Espais escènics per cada 1.000 habitants</v>
      </c>
      <c r="H15" s="56">
        <f>VLOOKUP(E15,'[1]Llista Indicadors'!$B$6:$AA$1048,$CV$13,FALSE)</f>
        <v>10.015307210934109</v>
      </c>
      <c r="I15" s="57">
        <f>VLOOKUP(E15,'[1]Llista Indicadors'!$B$6:$AA$1048,$CW$13,FALSE)</f>
        <v>10.18305994267943</v>
      </c>
      <c r="J15" s="57">
        <f>VLOOKUP(E15,'[1]Llista Indicadors'!$B$6:$AA$1048,$CX$13,FALSE)</f>
        <v>10.17017036573929</v>
      </c>
      <c r="K15" s="58">
        <f>VLOOKUP(E15,'[1]Llista Indicadors'!$B$6:$AA$1048,$CY$13,FALSE)</f>
        <v>10.5139081695895</v>
      </c>
      <c r="L15" s="59">
        <f>VLOOKUP(E15,'[1]Llista Indicadors'!$B$6:$AA$1048,$CZ$13,FALSE)</f>
        <v>10.13946178089876</v>
      </c>
      <c r="M15" s="42" t="str">
        <f t="shared" si="0"/>
        <v>P</v>
      </c>
      <c r="N15" s="42" t="str">
        <f t="shared" si="0"/>
        <v>B</v>
      </c>
      <c r="O15" s="42" t="str">
        <f t="shared" si="1"/>
        <v>B</v>
      </c>
      <c r="P15" s="60">
        <f t="shared" si="2"/>
        <v>1.2396481440839477E-2</v>
      </c>
      <c r="Q15" s="61">
        <f t="shared" si="11"/>
        <v>1</v>
      </c>
      <c r="R15" s="61">
        <f t="shared" si="12"/>
        <v>2</v>
      </c>
      <c r="S15" s="61">
        <f t="shared" si="13"/>
        <v>0</v>
      </c>
      <c r="T15" s="61" t="str">
        <f t="shared" si="3"/>
        <v/>
      </c>
      <c r="U15" s="62" t="str">
        <f t="shared" si="14"/>
        <v>è</v>
      </c>
      <c r="V15" s="45"/>
      <c r="W15" s="36"/>
      <c r="X15" s="37" t="str">
        <f>VLOOKUP(W16,'[1]Llista Indicadors'!$B$6:$AA$1048,$CT$13,FALSE)</f>
        <v>Gestionar la ocupació dels espais culturals</v>
      </c>
      <c r="Y15" s="38"/>
      <c r="Z15" s="39">
        <f>$H$2</f>
        <v>2019</v>
      </c>
      <c r="AA15" s="39">
        <f>$I$2</f>
        <v>2020</v>
      </c>
      <c r="AB15" s="39">
        <f>$J$2</f>
        <v>2021</v>
      </c>
      <c r="AC15" s="40">
        <f>$K$2</f>
        <v>2022</v>
      </c>
      <c r="AD15" s="41">
        <f>$L$2</f>
        <v>2023</v>
      </c>
      <c r="AE15" s="42"/>
      <c r="AF15" s="42"/>
      <c r="AG15" s="42"/>
      <c r="AH15" s="42"/>
      <c r="AI15" s="43" t="s">
        <v>0</v>
      </c>
      <c r="AJ15" s="43" t="s">
        <v>1</v>
      </c>
      <c r="AK15" s="43" t="s">
        <v>2</v>
      </c>
      <c r="AL15" s="43" t="s">
        <v>3</v>
      </c>
      <c r="AM15" s="44"/>
      <c r="AN15" s="63"/>
      <c r="AO15" s="36">
        <v>19</v>
      </c>
      <c r="AP15" s="54">
        <f>VLOOKUP(AO15,'[1]Llista Indicadors'!$B$6:$BA$1048,30,FALSE)</f>
        <v>90992</v>
      </c>
      <c r="AQ15" s="64" t="str">
        <f>VLOOKUP(AO15,'[1]Llista Indicadors'!$B$6:$AA$1048,$CU$13,FALSE)</f>
        <v>% d'activitats d'iniciativa pròpia sobre el total d'activitats realitzades als CCP</v>
      </c>
      <c r="AR15" s="56">
        <f>VLOOKUP(AO15,'[1]Llista Indicadors'!$B$6:$AA$1048,$CV$13,FALSE)</f>
        <v>45.972054510953939</v>
      </c>
      <c r="AS15" s="57">
        <f>VLOOKUP(AO15,'[1]Llista Indicadors'!$B$6:$AA$1048,$CW$13,FALSE)</f>
        <v>37.977498691784398</v>
      </c>
      <c r="AT15" s="57">
        <f>VLOOKUP(AO15,'[1]Llista Indicadors'!$B$6:$AA$1048,$CX$13,FALSE)</f>
        <v>47.736520854526958</v>
      </c>
      <c r="AU15" s="58">
        <f>VLOOKUP(AO15,'[1]Llista Indicadors'!$B$6:$AA$1048,$CY$13,FALSE)</f>
        <v>48.846729119105717</v>
      </c>
      <c r="AV15" s="59">
        <f>VLOOKUP(AO15,'[1]Llista Indicadors'!$B$6:$AA$1048,$CZ$13,FALSE)</f>
        <v>39.390146774377072</v>
      </c>
      <c r="AW15" s="42" t="str">
        <f>IF(AR15="-","",IF(AS15=AR15,"M",IF(AS15&gt;AR15,"P","B")))</f>
        <v>B</v>
      </c>
      <c r="AX15" s="42" t="str">
        <f t="shared" ref="AX15:AX18" si="39">IF(AS15="-","",IF(AT15=AS15,"M",IF(AT15&gt;AS15,"P","B")))</f>
        <v>P</v>
      </c>
      <c r="AY15" s="42" t="str">
        <f>IF(AV15="-","",IF(AT15="-","",IF(AV15=AT15,"M",IF(AV15&gt;AT15,"P","B"))))</f>
        <v>B</v>
      </c>
      <c r="AZ15" s="60">
        <f>IF(AV15="-","",IF(AR15="-","",(AV15-AR15)/AR15))</f>
        <v>-0.14317192926430056</v>
      </c>
      <c r="BA15" s="61">
        <f>COUNTIF(AW15:AY15,"P")</f>
        <v>1</v>
      </c>
      <c r="BB15" s="61">
        <f>COUNTIF(AW15:AY15,"B")</f>
        <v>2</v>
      </c>
      <c r="BC15" s="61">
        <f>COUNTIF(AW15:AY15,"M")</f>
        <v>0</v>
      </c>
      <c r="BD15" s="61" t="str">
        <f t="shared" ref="BD15:BD18" si="40">IF(BA15&gt;0,IF(BB15=0,"P",""),IF(BB15&gt;0,IF(BA15=0,"B",""),""))</f>
        <v/>
      </c>
      <c r="BE15" s="62" t="str">
        <f>IF(BD15="P","é",IF(BD15="B","ê",IF(AZ15="","",IF(AW15=AX15,IF(AX15=AY15,IF(AY15="P","é","ê"),IF(AZ15&lt;0.05,IF(AZ15&gt;-0.05,"è",""),"")),IF(AZ15&lt;0.05,IF(AZ15&gt;-0.05,"è",""),"")))))</f>
        <v/>
      </c>
      <c r="BF15" s="63"/>
      <c r="BG15" s="36">
        <v>28</v>
      </c>
      <c r="BH15" s="54">
        <f>VLOOKUP(BG15,'[1]Llista Indicadors'!$B$6:$BA$1048,30,FALSE)</f>
        <v>90962</v>
      </c>
      <c r="BI15" s="70" t="str">
        <f>VLOOKUP(BG15,'[1]Llista Indicadors'!$B$6:$AA$1048,$CU$13,FALSE)</f>
        <v>Activitats incloses al Cicle festiu per cada 10.000 habitants</v>
      </c>
      <c r="BJ15" s="56">
        <f>VLOOKUP(BG15,'[1]Llista Indicadors'!$B$6:$AA$1048,$CV$13,FALSE)</f>
        <v>24.316704009570639</v>
      </c>
      <c r="BK15" s="57">
        <f>VLOOKUP(BG15,'[1]Llista Indicadors'!$B$6:$AA$1048,$CW$13,FALSE)</f>
        <v>6.7907758483144134</v>
      </c>
      <c r="BL15" s="57">
        <f>VLOOKUP(BG15,'[1]Llista Indicadors'!$B$6:$AA$1048,$CX$13,FALSE)</f>
        <v>10.588141379602501</v>
      </c>
      <c r="BM15" s="58">
        <f>VLOOKUP(BG15,'[1]Llista Indicadors'!$B$6:$AA$1048,$CY$13,FALSE)</f>
        <v>15.347471050486719</v>
      </c>
      <c r="BN15" s="59">
        <f>VLOOKUP(BG15,'[1]Llista Indicadors'!$B$6:$AA$1048,$CZ$13,FALSE)</f>
        <v>21.004642651731501</v>
      </c>
      <c r="BO15" s="42" t="str">
        <f t="shared" si="29"/>
        <v>B</v>
      </c>
      <c r="BP15" s="42" t="str">
        <f t="shared" si="8"/>
        <v>P</v>
      </c>
      <c r="BQ15" s="42" t="str">
        <f t="shared" si="30"/>
        <v>P</v>
      </c>
      <c r="BR15" s="60">
        <f t="shared" si="31"/>
        <v>-0.13620519279815088</v>
      </c>
      <c r="BS15" s="61">
        <f t="shared" si="32"/>
        <v>2</v>
      </c>
      <c r="BT15" s="61">
        <f t="shared" si="33"/>
        <v>1</v>
      </c>
      <c r="BU15" s="61">
        <f t="shared" si="34"/>
        <v>0</v>
      </c>
      <c r="BV15" s="61" t="str">
        <f t="shared" si="9"/>
        <v/>
      </c>
      <c r="BW15" s="62" t="str">
        <f t="shared" si="35"/>
        <v/>
      </c>
      <c r="BX15" s="63"/>
      <c r="BY15" s="63"/>
      <c r="BZ15" s="63"/>
      <c r="CA15" s="63"/>
      <c r="CB15" s="63"/>
      <c r="CC15" s="63"/>
      <c r="CD15" s="63"/>
      <c r="CE15" s="63"/>
      <c r="CF15" s="63"/>
      <c r="CG15" s="42"/>
      <c r="CH15" s="42"/>
      <c r="CI15" s="42"/>
      <c r="CJ15" s="60"/>
      <c r="CK15" s="61"/>
      <c r="CL15" s="61"/>
      <c r="CM15" s="61"/>
      <c r="CN15" s="61"/>
      <c r="CO15" s="62" t="str">
        <f>IF(CN15="P","é",IF(CN15="B","ê",IF(CJ15="","",IF(CG15=CH15,IF(CH15=CI15,IF(CI15="P","é","ê"),IF(CJ15&lt;0.05,IF(CJ15&gt;-0.05,"è",""),"")),IF(CJ15&lt;0.05,IF(CJ15&gt;-0.05,"è",""),"")))))</f>
        <v/>
      </c>
      <c r="CP15" s="46"/>
      <c r="CQ15" s="33"/>
    </row>
    <row r="16" spans="1:119" ht="84" customHeight="1" thickBot="1" x14ac:dyDescent="0.4">
      <c r="B16" s="34"/>
      <c r="C16" s="33"/>
      <c r="D16" s="53"/>
      <c r="E16" s="36">
        <v>7</v>
      </c>
      <c r="F16" s="54">
        <f>VLOOKUP(E16,'[1]Llista Indicadors'!$B$6:$BA$1048,30,FALSE)</f>
        <v>90867</v>
      </c>
      <c r="G16" s="55" t="str">
        <f>VLOOKUP(E16,'[1]Llista Indicadors'!$B$6:$AA$1048,$CU$13,FALSE)</f>
        <v>Superfície de Centres d'art per cada 1.000 habitants</v>
      </c>
      <c r="H16" s="56">
        <f>VLOOKUP(E16,'[1]Llista Indicadors'!$B$6:$AA$1048,$CV$13,FALSE)</f>
        <v>8.1561309465224099</v>
      </c>
      <c r="I16" s="57">
        <f>VLOOKUP(E16,'[1]Llista Indicadors'!$B$6:$AA$1048,$CW$13,FALSE)</f>
        <v>7.5823672046287838</v>
      </c>
      <c r="J16" s="57">
        <f>VLOOKUP(E16,'[1]Llista Indicadors'!$B$6:$AA$1048,$CX$13,FALSE)</f>
        <v>7.0529725353363943</v>
      </c>
      <c r="K16" s="58">
        <f>VLOOKUP(E16,'[1]Llista Indicadors'!$B$6:$AA$1048,$CY$13,FALSE)</f>
        <v>6.9612544948411212</v>
      </c>
      <c r="L16" s="59">
        <f>VLOOKUP(E16,'[1]Llista Indicadors'!$B$6:$AA$1048,$CZ$13,FALSE)</f>
        <v>8.3130501315937053</v>
      </c>
      <c r="M16" s="42" t="str">
        <f t="shared" si="0"/>
        <v>B</v>
      </c>
      <c r="N16" s="42" t="str">
        <f t="shared" si="0"/>
        <v>B</v>
      </c>
      <c r="O16" s="42" t="str">
        <f t="shared" si="1"/>
        <v>P</v>
      </c>
      <c r="P16" s="60">
        <f t="shared" si="2"/>
        <v>1.9239414631787174E-2</v>
      </c>
      <c r="Q16" s="61">
        <f t="shared" si="11"/>
        <v>1</v>
      </c>
      <c r="R16" s="61">
        <f t="shared" si="12"/>
        <v>2</v>
      </c>
      <c r="S16" s="61">
        <f t="shared" si="13"/>
        <v>0</v>
      </c>
      <c r="T16" s="61" t="str">
        <f t="shared" si="3"/>
        <v/>
      </c>
      <c r="U16" s="62" t="str">
        <f t="shared" si="14"/>
        <v>è</v>
      </c>
      <c r="V16" s="63"/>
      <c r="W16" s="36">
        <v>13</v>
      </c>
      <c r="X16" s="54">
        <f>VLOOKUP(W16,'[1]Llista Indicadors'!$B$6:$BA$1048,30,FALSE)</f>
        <v>90977</v>
      </c>
      <c r="Y16" s="64" t="str">
        <f>VLOOKUP(W16,'[1]Llista Indicadors'!$B$6:$AA$1048,$CU$13,FALSE)</f>
        <v>% d'espai d'emmagatzamatge del Museu disponible</v>
      </c>
      <c r="Z16" s="56">
        <f>VLOOKUP(W16,'[1]Llista Indicadors'!$B$6:$AA$1048,$CV$13,FALSE)</f>
        <v>2.761912066846548</v>
      </c>
      <c r="AA16" s="57">
        <f>VLOOKUP(W16,'[1]Llista Indicadors'!$B$6:$AA$1048,$CW$13,FALSE)</f>
        <v>4.0547412529831384</v>
      </c>
      <c r="AB16" s="57">
        <f>VLOOKUP(W16,'[1]Llista Indicadors'!$B$6:$AA$1048,$CX$13,FALSE)</f>
        <v>3.5154297974950648</v>
      </c>
      <c r="AC16" s="58">
        <f>VLOOKUP(W16,'[1]Llista Indicadors'!$B$6:$AA$1048,$CY$13,FALSE)</f>
        <v>2.935404719995002</v>
      </c>
      <c r="AD16" s="59">
        <f>VLOOKUP(W16,'[1]Llista Indicadors'!$B$6:$AA$1048,$CZ$13,FALSE)</f>
        <v>4.2540365620898317</v>
      </c>
      <c r="AE16" s="42" t="str">
        <f>IF(Z16="-","",IF(AA16=Z16,"M",IF(AA16&gt;Z16,"P","B")))</f>
        <v>P</v>
      </c>
      <c r="AF16" s="42" t="str">
        <f t="shared" ref="AF16:AF18" si="41">IF(AA16="-","",IF(AB16=AA16,"M",IF(AB16&gt;AA16,"P","B")))</f>
        <v>B</v>
      </c>
      <c r="AG16" s="42" t="str">
        <f>IF(AD16="-","",IF(AB16="-","",IF(AD16=AB16,"M",IF(AD16&gt;AB16,"P","B"))))</f>
        <v>P</v>
      </c>
      <c r="AH16" s="60">
        <f>IF(AD16="-","",IF(Z16="-","",(AD16-Z16)/Z16))</f>
        <v>0.54025054351094448</v>
      </c>
      <c r="AI16" s="61">
        <f>COUNTIF(AE16:AG16,"P")</f>
        <v>2</v>
      </c>
      <c r="AJ16" s="61">
        <f>COUNTIF(AE16:AG16,"B")</f>
        <v>1</v>
      </c>
      <c r="AK16" s="61">
        <f>COUNTIF(AE16:AG16,"M")</f>
        <v>0</v>
      </c>
      <c r="AL16" s="61" t="str">
        <f t="shared" ref="AL16:AL18" si="42">IF(AI16&gt;0,IF(AJ16=0,"P",""),IF(AJ16&gt;0,IF(AI16=0,"B",""),""))</f>
        <v/>
      </c>
      <c r="AM16" s="62" t="str">
        <f>IF(AL16="P","é",IF(AL16="B","ê",IF(AH16="","",IF(AE16=AF16,IF(AF16=AG16,IF(AG16="P","é","ê"),IF(AH16&lt;0.05,IF(AH16&gt;-0.05,"è",""),"")),IF(AH16&lt;0.05,IF(AH16&gt;-0.05,"è",""),"")))))</f>
        <v/>
      </c>
      <c r="AN16" s="63"/>
      <c r="AO16" s="36">
        <v>20</v>
      </c>
      <c r="AP16" s="54">
        <f>VLOOKUP(AO16,'[1]Llista Indicadors'!$B$6:$BA$1048,30,FALSE)</f>
        <v>90997</v>
      </c>
      <c r="AQ16" s="70" t="str">
        <f>VLOOKUP(AO16,'[1]Llista Indicadors'!$B$6:$AA$1048,$CU$13,FALSE)</f>
        <v>% d'exposicions temporals de producció pròpia o coproduïdes s/total d'exposicions temporals del Museu</v>
      </c>
      <c r="AR16" s="56">
        <f>VLOOKUP(AO16,'[1]Llista Indicadors'!$B$6:$AA$1048,$CV$13,FALSE)</f>
        <v>50.354609929078023</v>
      </c>
      <c r="AS16" s="57">
        <f>VLOOKUP(AO16,'[1]Llista Indicadors'!$B$6:$AA$1048,$CW$13,FALSE)</f>
        <v>54.054054054054063</v>
      </c>
      <c r="AT16" s="57">
        <f>VLOOKUP(AO16,'[1]Llista Indicadors'!$B$6:$AA$1048,$CX$13,FALSE)</f>
        <v>54.411764705882362</v>
      </c>
      <c r="AU16" s="58">
        <f>VLOOKUP(AO16,'[1]Llista Indicadors'!$B$6:$AA$1048,$CY$13,FALSE)</f>
        <v>52.222222222222221</v>
      </c>
      <c r="AV16" s="59">
        <f>VLOOKUP(AO16,'[1]Llista Indicadors'!$B$6:$AA$1048,$CZ$13,FALSE)</f>
        <v>53.367875647668392</v>
      </c>
      <c r="AW16" s="42" t="str">
        <f t="shared" ref="AW16:AW18" si="43">IF(AR16="-","",IF(AS16=AR16,"M",IF(AS16&gt;AR16,"P","B")))</f>
        <v>P</v>
      </c>
      <c r="AX16" s="42" t="str">
        <f t="shared" si="39"/>
        <v>P</v>
      </c>
      <c r="AY16" s="42" t="str">
        <f t="shared" ref="AY16:AY18" si="44">IF(AV16="-","",IF(AT16="-","",IF(AV16=AT16,"M",IF(AV16&gt;AT16,"P","B"))))</f>
        <v>B</v>
      </c>
      <c r="AZ16" s="60">
        <f t="shared" ref="AZ16:AZ18" si="45">IF(AV16="-","",IF(AR16="-","",(AV16-AR16)/AR16))</f>
        <v>5.9840910749470684E-2</v>
      </c>
      <c r="BA16" s="61">
        <f t="shared" ref="BA16:BA18" si="46">COUNTIF(AW16:AY16,"P")</f>
        <v>2</v>
      </c>
      <c r="BB16" s="61">
        <f t="shared" ref="BB16:BB18" si="47">COUNTIF(AW16:AY16,"B")</f>
        <v>1</v>
      </c>
      <c r="BC16" s="61">
        <f t="shared" ref="BC16:BC18" si="48">COUNTIF(AW16:AY16,"M")</f>
        <v>0</v>
      </c>
      <c r="BD16" s="61" t="str">
        <f t="shared" si="40"/>
        <v/>
      </c>
      <c r="BE16" s="62" t="str">
        <f t="shared" ref="BE16:BE18" si="49">IF(BD16="P","é",IF(BD16="B","ê",IF(AZ16="","",IF(AW16=AX16,IF(AX16=AY16,IF(AY16="P","é","ê"),IF(AZ16&lt;0.05,IF(AZ16&gt;-0.05,"è",""),"")),IF(AZ16&lt;0.05,IF(AZ16&gt;-0.05,"è",""),"")))))</f>
        <v/>
      </c>
      <c r="BF16" s="63"/>
      <c r="BG16" s="36">
        <v>29</v>
      </c>
      <c r="BH16" s="54">
        <f>VLOOKUP(BG16,'[1]Llista Indicadors'!$B$6:$BA$1048,30,FALSE)</f>
        <v>90967</v>
      </c>
      <c r="BI16" s="70" t="str">
        <f>VLOOKUP(BG16,'[1]Llista Indicadors'!$B$6:$AA$1048,$CU$13,FALSE)</f>
        <v>Activitats incloses als Festivals municipals per cada 10.000 habitants</v>
      </c>
      <c r="BJ16" s="56">
        <f>VLOOKUP(BG16,'[1]Llista Indicadors'!$B$6:$AA$1048,$CV$13,FALSE)</f>
        <v>12.54333695936252</v>
      </c>
      <c r="BK16" s="57">
        <f>VLOOKUP(BG16,'[1]Llista Indicadors'!$B$6:$AA$1048,$CW$13,FALSE)</f>
        <v>4.448762986770312</v>
      </c>
      <c r="BL16" s="57">
        <f>VLOOKUP(BG16,'[1]Llista Indicadors'!$B$6:$AA$1048,$CX$13,FALSE)</f>
        <v>8.8608099123417112</v>
      </c>
      <c r="BM16" s="58">
        <f>VLOOKUP(BG16,'[1]Llista Indicadors'!$B$6:$AA$1048,$CY$13,FALSE)</f>
        <v>12.92367200985694</v>
      </c>
      <c r="BN16" s="59">
        <f>VLOOKUP(BG16,'[1]Llista Indicadors'!$B$6:$AA$1048,$CZ$13,FALSE)</f>
        <v>11.54288294364296</v>
      </c>
      <c r="BO16" s="42" t="str">
        <f t="shared" si="29"/>
        <v>B</v>
      </c>
      <c r="BP16" s="42" t="str">
        <f t="shared" si="8"/>
        <v>P</v>
      </c>
      <c r="BQ16" s="42" t="str">
        <f t="shared" si="30"/>
        <v>P</v>
      </c>
      <c r="BR16" s="60">
        <f t="shared" si="31"/>
        <v>-7.9759797489360088E-2</v>
      </c>
      <c r="BS16" s="61">
        <f t="shared" si="32"/>
        <v>2</v>
      </c>
      <c r="BT16" s="61">
        <f t="shared" si="33"/>
        <v>1</v>
      </c>
      <c r="BU16" s="61">
        <f t="shared" si="34"/>
        <v>0</v>
      </c>
      <c r="BV16" s="61" t="str">
        <f t="shared" si="9"/>
        <v/>
      </c>
      <c r="BW16" s="62" t="str">
        <f t="shared" si="35"/>
        <v/>
      </c>
      <c r="BX16" s="45"/>
      <c r="BY16" s="36"/>
      <c r="BZ16" s="37" t="str">
        <f>VLOOKUP(BY17,'[1]Llista Indicadors'!$B$6:$AA$1048,$CT$13,FALSE)</f>
        <v>Promocionar la creació cultural al municipi</v>
      </c>
      <c r="CA16" s="38"/>
      <c r="CB16" s="39">
        <f>$H$2</f>
        <v>2019</v>
      </c>
      <c r="CC16" s="39">
        <f>$I$2</f>
        <v>2020</v>
      </c>
      <c r="CD16" s="39">
        <f>$J$2</f>
        <v>2021</v>
      </c>
      <c r="CE16" s="40">
        <f>$K$2</f>
        <v>2022</v>
      </c>
      <c r="CF16" s="41">
        <f>$L$2</f>
        <v>2023</v>
      </c>
      <c r="CG16" s="42"/>
      <c r="CH16" s="42"/>
      <c r="CI16" s="42"/>
      <c r="CJ16" s="42"/>
      <c r="CK16" s="43" t="s">
        <v>0</v>
      </c>
      <c r="CL16" s="43" t="s">
        <v>1</v>
      </c>
      <c r="CM16" s="43" t="s">
        <v>2</v>
      </c>
      <c r="CN16" s="43" t="s">
        <v>3</v>
      </c>
      <c r="CO16" s="62" t="str">
        <f>IF(CN16="P","é",IF(CN16="B","ê",IF(CJ16="","",IF(CG16=CH16,IF(CH16=CI16,IF(CI16="P","é","ê"),IF(CJ16&lt;0.05,IF(CJ16&gt;-0.05,"è",""),"")),IF(CJ16&lt;0.05,IF(CJ16&gt;-0.05,"è",""),"")))))</f>
        <v/>
      </c>
      <c r="CP16" s="46"/>
      <c r="CQ16" s="33"/>
    </row>
    <row r="17" spans="2:100" ht="84" customHeight="1" thickBot="1" x14ac:dyDescent="0.4">
      <c r="B17" s="34"/>
      <c r="C17" s="33"/>
      <c r="D17" s="53"/>
      <c r="E17" s="36">
        <v>8</v>
      </c>
      <c r="F17" s="54">
        <f>VLOOKUP(E17,'[1]Llista Indicadors'!$B$6:$BA$1048,30,FALSE)</f>
        <v>90872</v>
      </c>
      <c r="G17" s="55" t="str">
        <f>VLOOKUP(E17,'[1]Llista Indicadors'!$B$6:$AA$1048,$CU$13,FALSE)</f>
        <v>Superfície d'Espais de creació per cada 1.000 habitants</v>
      </c>
      <c r="H17" s="56">
        <f>VLOOKUP(E17,'[1]Llista Indicadors'!$B$6:$AA$1048,$CV$13,FALSE)</f>
        <v>17.651016366806019</v>
      </c>
      <c r="I17" s="57">
        <f>VLOOKUP(E17,'[1]Llista Indicadors'!$B$6:$AA$1048,$CW$13,FALSE)</f>
        <v>18.260758855610611</v>
      </c>
      <c r="J17" s="57">
        <f>VLOOKUP(E17,'[1]Llista Indicadors'!$B$6:$AA$1048,$CX$13,FALSE)</f>
        <v>19.861101821728369</v>
      </c>
      <c r="K17" s="58">
        <f>VLOOKUP(E17,'[1]Llista Indicadors'!$B$6:$AA$1048,$CY$13,FALSE)</f>
        <v>18.263941100806541</v>
      </c>
      <c r="L17" s="59">
        <f>VLOOKUP(E17,'[1]Llista Indicadors'!$B$6:$AA$1048,$CZ$13,FALSE)</f>
        <v>17.050818967339978</v>
      </c>
      <c r="M17" s="42" t="str">
        <f t="shared" si="0"/>
        <v>P</v>
      </c>
      <c r="N17" s="42" t="str">
        <f t="shared" si="0"/>
        <v>P</v>
      </c>
      <c r="O17" s="42" t="str">
        <f t="shared" si="1"/>
        <v>B</v>
      </c>
      <c r="P17" s="60">
        <f t="shared" si="2"/>
        <v>-3.4003560304592652E-2</v>
      </c>
      <c r="Q17" s="61">
        <f t="shared" si="11"/>
        <v>2</v>
      </c>
      <c r="R17" s="61">
        <f t="shared" si="12"/>
        <v>1</v>
      </c>
      <c r="S17" s="61">
        <f t="shared" si="13"/>
        <v>0</v>
      </c>
      <c r="T17" s="61" t="str">
        <f t="shared" si="3"/>
        <v/>
      </c>
      <c r="U17" s="62" t="str">
        <f t="shared" si="14"/>
        <v>è</v>
      </c>
      <c r="V17" s="63"/>
      <c r="W17" s="36">
        <v>14</v>
      </c>
      <c r="X17" s="54">
        <f>VLOOKUP(W17,'[1]Llista Indicadors'!$B$6:$BA$1048,30,FALSE)</f>
        <v>90982</v>
      </c>
      <c r="Y17" s="70" t="str">
        <f>VLOOKUP(W17,'[1]Llista Indicadors'!$B$6:$AA$1048,$CU$13,FALSE)</f>
        <v>% d'espai d'emmagatzematge de l'Arxiu municipal disponible</v>
      </c>
      <c r="Z17" s="56">
        <f>VLOOKUP(W17,'[1]Llista Indicadors'!$B$6:$AA$1048,$CV$13,FALSE)</f>
        <v>19.138911768010239</v>
      </c>
      <c r="AA17" s="57">
        <f>VLOOKUP(W17,'[1]Llista Indicadors'!$B$6:$AA$1048,$CW$13,FALSE)</f>
        <v>18.17636903276701</v>
      </c>
      <c r="AB17" s="57">
        <f>VLOOKUP(W17,'[1]Llista Indicadors'!$B$6:$AA$1048,$CX$13,FALSE)</f>
        <v>19.393919836730699</v>
      </c>
      <c r="AC17" s="58">
        <f>VLOOKUP(W17,'[1]Llista Indicadors'!$B$6:$AA$1048,$CY$13,FALSE)</f>
        <v>15.363138397111699</v>
      </c>
      <c r="AD17" s="59">
        <f>VLOOKUP(W17,'[1]Llista Indicadors'!$B$6:$AA$1048,$CZ$13,FALSE)</f>
        <v>16.18781799702187</v>
      </c>
      <c r="AE17" s="42" t="str">
        <f t="shared" ref="AE17:AE18" si="50">IF(Z17="-","",IF(AA17=Z17,"M",IF(AA17&gt;Z17,"P","B")))</f>
        <v>B</v>
      </c>
      <c r="AF17" s="42" t="str">
        <f t="shared" si="41"/>
        <v>P</v>
      </c>
      <c r="AG17" s="42" t="str">
        <f t="shared" ref="AG17:AG18" si="51">IF(AD17="-","",IF(AB17="-","",IF(AD17=AB17,"M",IF(AD17&gt;AB17,"P","B"))))</f>
        <v>B</v>
      </c>
      <c r="AH17" s="60">
        <f t="shared" ref="AH17:AH18" si="52">IF(AD17="-","",IF(Z17="-","",(AD17-Z17)/Z17))</f>
        <v>-0.1541933944186408</v>
      </c>
      <c r="AI17" s="61">
        <f t="shared" ref="AI17:AI18" si="53">COUNTIF(AE17:AG17,"P")</f>
        <v>1</v>
      </c>
      <c r="AJ17" s="61">
        <f t="shared" ref="AJ17:AJ18" si="54">COUNTIF(AE17:AG17,"B")</f>
        <v>2</v>
      </c>
      <c r="AK17" s="61">
        <f t="shared" ref="AK17:AK18" si="55">COUNTIF(AE17:AG17,"M")</f>
        <v>0</v>
      </c>
      <c r="AL17" s="61" t="str">
        <f t="shared" si="42"/>
        <v/>
      </c>
      <c r="AM17" s="62" t="str">
        <f t="shared" ref="AM17:AM18" si="56">IF(AL17="P","é",IF(AL17="B","ê",IF(AH17="","",IF(AE17=AF17,IF(AF17=AG17,IF(AG17="P","é","ê"),IF(AH17&lt;0.05,IF(AH17&gt;-0.05,"è",""),"")),IF(AH17&lt;0.05,IF(AH17&gt;-0.05,"è",""),"")))))</f>
        <v/>
      </c>
      <c r="AN17" s="63"/>
      <c r="AO17" s="36">
        <v>21</v>
      </c>
      <c r="AP17" s="54">
        <f>VLOOKUP(AO17,'[1]Llista Indicadors'!$B$6:$BA$1048,30,FALSE)</f>
        <v>91002</v>
      </c>
      <c r="AQ17" s="70" t="str">
        <f>VLOOKUP(AO17,'[1]Llista Indicadors'!$B$6:$AA$1048,$CU$13,FALSE)</f>
        <v>% de funcions professionals produïdes amb participació de l'Espai escènic s/total de funcions d'iniciativa municipal</v>
      </c>
      <c r="AR17" s="56">
        <f>VLOOKUP(AO17,'[1]Llista Indicadors'!$B$6:$AA$1048,$CV$13,FALSE)</f>
        <v>12.796208530805689</v>
      </c>
      <c r="AS17" s="57">
        <f>VLOOKUP(AO17,'[1]Llista Indicadors'!$B$6:$AA$1048,$CW$13,FALSE)</f>
        <v>13.81886087768441</v>
      </c>
      <c r="AT17" s="57">
        <f>VLOOKUP(AO17,'[1]Llista Indicadors'!$B$6:$AA$1048,$CX$13,FALSE)</f>
        <v>14.7008547008547</v>
      </c>
      <c r="AU17" s="58">
        <f>VLOOKUP(AO17,'[1]Llista Indicadors'!$B$6:$AA$1048,$CY$13,FALSE)</f>
        <v>18.31174631531934</v>
      </c>
      <c r="AV17" s="59">
        <f>VLOOKUP(AO17,'[1]Llista Indicadors'!$B$6:$AA$1048,$CZ$13,FALSE)</f>
        <v>21.225010633772861</v>
      </c>
      <c r="AW17" s="42" t="str">
        <f t="shared" si="43"/>
        <v>P</v>
      </c>
      <c r="AX17" s="42" t="str">
        <f t="shared" si="39"/>
        <v>P</v>
      </c>
      <c r="AY17" s="42" t="str">
        <f t="shared" si="44"/>
        <v>P</v>
      </c>
      <c r="AZ17" s="60">
        <f t="shared" si="45"/>
        <v>0.65869527545410111</v>
      </c>
      <c r="BA17" s="61">
        <f t="shared" si="46"/>
        <v>3</v>
      </c>
      <c r="BB17" s="61">
        <f t="shared" si="47"/>
        <v>0</v>
      </c>
      <c r="BC17" s="61">
        <f t="shared" si="48"/>
        <v>0</v>
      </c>
      <c r="BD17" s="61" t="str">
        <f t="shared" si="40"/>
        <v>P</v>
      </c>
      <c r="BE17" s="62" t="str">
        <f t="shared" si="49"/>
        <v>é</v>
      </c>
      <c r="BF17" s="63"/>
      <c r="BG17" s="36">
        <v>30</v>
      </c>
      <c r="BH17" s="54">
        <f>VLOOKUP(BG17,'[1]Llista Indicadors'!$B$6:$BA$1048,30,FALSE)</f>
        <v>90972</v>
      </c>
      <c r="BI17" s="70" t="str">
        <f>VLOOKUP(BG17,'[1]Llista Indicadors'!$B$6:$AA$1048,$CU$13,FALSE)</f>
        <v>Altres activitats culturals de l'Àrea de cultura per cada 10.000 habitants</v>
      </c>
      <c r="BJ17" s="56">
        <f>VLOOKUP(BG17,'[1]Llista Indicadors'!$B$6:$AA$1048,$CV$13,FALSE)</f>
        <v>1.338092046522974</v>
      </c>
      <c r="BK17" s="57">
        <f>VLOOKUP(BG17,'[1]Llista Indicadors'!$B$6:$AA$1048,$CW$13,FALSE)</f>
        <v>0.83788336860658019</v>
      </c>
      <c r="BL17" s="57">
        <f>VLOOKUP(BG17,'[1]Llista Indicadors'!$B$6:$AA$1048,$CX$13,FALSE)</f>
        <v>1.096129111777884</v>
      </c>
      <c r="BM17" s="58">
        <f>VLOOKUP(BG17,'[1]Llista Indicadors'!$B$6:$AA$1048,$CY$13,FALSE)</f>
        <v>1.544038870210845</v>
      </c>
      <c r="BN17" s="59">
        <f>VLOOKUP(BG17,'[1]Llista Indicadors'!$B$6:$AA$1048,$CZ$13,FALSE)</f>
        <v>1.6780861362907911</v>
      </c>
      <c r="BO17" s="42" t="str">
        <f t="shared" si="29"/>
        <v>B</v>
      </c>
      <c r="BP17" s="42" t="str">
        <f t="shared" si="8"/>
        <v>P</v>
      </c>
      <c r="BQ17" s="42" t="str">
        <f t="shared" si="30"/>
        <v>P</v>
      </c>
      <c r="BR17" s="60">
        <f t="shared" si="31"/>
        <v>0.25408871583333165</v>
      </c>
      <c r="BS17" s="61">
        <f t="shared" si="32"/>
        <v>2</v>
      </c>
      <c r="BT17" s="61">
        <f t="shared" si="33"/>
        <v>1</v>
      </c>
      <c r="BU17" s="61">
        <f t="shared" si="34"/>
        <v>0</v>
      </c>
      <c r="BV17" s="61" t="str">
        <f t="shared" si="9"/>
        <v/>
      </c>
      <c r="BW17" s="62" t="str">
        <f t="shared" si="35"/>
        <v/>
      </c>
      <c r="BX17" s="63"/>
      <c r="BY17" s="36">
        <v>36</v>
      </c>
      <c r="BZ17" s="54">
        <f>VLOOKUP(BY17,'[1]Llista Indicadors'!$B$6:$BA$1048,30,FALSE)</f>
        <v>91012</v>
      </c>
      <c r="CA17" s="64" t="str">
        <f>VLOOKUP(BY17,'[1]Llista Indicadors'!$B$6:$AA$1048,$CU$13,FALSE)</f>
        <v>Projectes amb residència a l'Espai de creació o a d'altres espais municipals</v>
      </c>
      <c r="CB17" s="56">
        <f>VLOOKUP(BY17,'[1]Llista Indicadors'!$B$6:$AA$1048,$CV$13,FALSE)</f>
        <v>21.75</v>
      </c>
      <c r="CC17" s="57">
        <f>VLOOKUP(BY17,'[1]Llista Indicadors'!$B$6:$AA$1048,$CW$13,FALSE)</f>
        <v>22.866666666666671</v>
      </c>
      <c r="CD17" s="57">
        <f>VLOOKUP(BY17,'[1]Llista Indicadors'!$B$6:$AA$1048,$CX$13,FALSE)</f>
        <v>23.857142857142861</v>
      </c>
      <c r="CE17" s="58">
        <f>VLOOKUP(BY17,'[1]Llista Indicadors'!$B$6:$AA$1048,$CY$13,FALSE)</f>
        <v>26.333333333333329</v>
      </c>
      <c r="CF17" s="59">
        <f>VLOOKUP(BY17,'[1]Llista Indicadors'!$B$6:$AA$1048,$CZ$13,FALSE)</f>
        <v>29.3125</v>
      </c>
      <c r="CG17" s="42" t="e">
        <f>IF(#REF!="-","",IF(#REF!=#REF!,"M",IF(#REF!&gt;#REF!,"P","B")))</f>
        <v>#REF!</v>
      </c>
      <c r="CH17" s="42" t="e">
        <f>IF(#REF!="-","",IF(#REF!=#REF!,"M",IF(#REF!&gt;#REF!,"P","B")))</f>
        <v>#REF!</v>
      </c>
      <c r="CI17" s="42" t="e">
        <f>IF(#REF!="-","",IF(#REF!="-","",IF(#REF!=#REF!,"M",IF(#REF!&gt;#REF!,"P","B"))))</f>
        <v>#REF!</v>
      </c>
      <c r="CJ17" s="60" t="e">
        <f>IF(#REF!="-","",IF(#REF!="-","",(#REF!-#REF!)/#REF!))</f>
        <v>#REF!</v>
      </c>
      <c r="CK17" s="61">
        <f>COUNTIF(CG17:CI17,"P")</f>
        <v>0</v>
      </c>
      <c r="CL17" s="61">
        <f>COUNTIF(CG17:CI17,"B")</f>
        <v>0</v>
      </c>
      <c r="CM17" s="61">
        <f>COUNTIF(CG17:CI17,"M")</f>
        <v>0</v>
      </c>
      <c r="CN17" s="61" t="str">
        <f t="shared" ref="CN17:CN18" si="57">IF(CK17&gt;0,IF(CL17=0,"P",""),IF(CL17&gt;0,IF(CK17=0,"B",""),""))</f>
        <v/>
      </c>
      <c r="CO17" s="63"/>
      <c r="CP17" s="46"/>
      <c r="CQ17" s="33"/>
    </row>
    <row r="18" spans="2:100" ht="84" customHeight="1" thickBot="1" x14ac:dyDescent="0.4">
      <c r="B18" s="34"/>
      <c r="C18" s="33"/>
      <c r="D18" s="75"/>
      <c r="E18" s="36"/>
      <c r="F18" s="36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36">
        <v>15</v>
      </c>
      <c r="X18" s="54">
        <f>VLOOKUP(W18,'[1]Llista Indicadors'!$B$6:$BA$1048,30,FALSE)</f>
        <v>90987</v>
      </c>
      <c r="Y18" s="70" t="str">
        <f>VLOOKUP(W18,'[1]Llista Indicadors'!$B$6:$AA$1048,$CU$13,FALSE)</f>
        <v>% d'assistents als Espais escènics sobre l'aforament</v>
      </c>
      <c r="Z18" s="56">
        <f>VLOOKUP(W18,'[1]Llista Indicadors'!$B$6:$AA$1048,$CV$13,FALSE)</f>
        <v>79.525094775592223</v>
      </c>
      <c r="AA18" s="57">
        <f>VLOOKUP(W18,'[1]Llista Indicadors'!$B$6:$AA$1048,$CW$13,FALSE)</f>
        <v>73.317190434602267</v>
      </c>
      <c r="AB18" s="57">
        <f>VLOOKUP(W18,'[1]Llista Indicadors'!$B$6:$AA$1048,$CX$13,FALSE)</f>
        <v>66.556328033843215</v>
      </c>
      <c r="AC18" s="58">
        <f>VLOOKUP(W18,'[1]Llista Indicadors'!$B$6:$AA$1048,$CY$13,FALSE)</f>
        <v>67.069040631448331</v>
      </c>
      <c r="AD18" s="59">
        <f>VLOOKUP(W18,'[1]Llista Indicadors'!$B$6:$AA$1048,$CZ$13,FALSE)</f>
        <v>75.527967731277798</v>
      </c>
      <c r="AE18" s="42" t="str">
        <f t="shared" si="50"/>
        <v>B</v>
      </c>
      <c r="AF18" s="42" t="str">
        <f t="shared" si="41"/>
        <v>B</v>
      </c>
      <c r="AG18" s="42" t="str">
        <f t="shared" si="51"/>
        <v>P</v>
      </c>
      <c r="AH18" s="60">
        <f t="shared" si="52"/>
        <v>-5.0262461875634504E-2</v>
      </c>
      <c r="AI18" s="61">
        <f t="shared" si="53"/>
        <v>1</v>
      </c>
      <c r="AJ18" s="61">
        <f t="shared" si="54"/>
        <v>2</v>
      </c>
      <c r="AK18" s="61">
        <f t="shared" si="55"/>
        <v>0</v>
      </c>
      <c r="AL18" s="61" t="str">
        <f t="shared" si="42"/>
        <v/>
      </c>
      <c r="AM18" s="62" t="str">
        <f t="shared" si="56"/>
        <v/>
      </c>
      <c r="AN18" s="63"/>
      <c r="AO18" s="36">
        <v>22</v>
      </c>
      <c r="AP18" s="54">
        <f>VLOOKUP(AO18,'[1]Llista Indicadors'!$B$6:$BA$1048,30,FALSE)</f>
        <v>91007</v>
      </c>
      <c r="AQ18" s="70" t="str">
        <f>VLOOKUP(AO18,'[1]Llista Indicadors'!$B$6:$AA$1048,$CU$13,FALSE)</f>
        <v>% d'exposicions de producció pròpia o coproduïdes s/total d'exposicions temporals als Centres d'art</v>
      </c>
      <c r="AR18" s="56">
        <f>VLOOKUP(AO18,'[1]Llista Indicadors'!$B$6:$AA$1048,$CV$13,FALSE)</f>
        <v>64</v>
      </c>
      <c r="AS18" s="57">
        <f>VLOOKUP(AO18,'[1]Llista Indicadors'!$B$6:$AA$1048,$CW$13,FALSE)</f>
        <v>59.756097560975611</v>
      </c>
      <c r="AT18" s="57">
        <f>VLOOKUP(AO18,'[1]Llista Indicadors'!$B$6:$AA$1048,$CX$13,FALSE)</f>
        <v>71.129707112970706</v>
      </c>
      <c r="AU18" s="58">
        <f>VLOOKUP(AO18,'[1]Llista Indicadors'!$B$6:$AA$1048,$CY$13,FALSE)</f>
        <v>65.94202898550725</v>
      </c>
      <c r="AV18" s="59">
        <f>VLOOKUP(AO18,'[1]Llista Indicadors'!$B$6:$AA$1048,$CZ$13,FALSE)</f>
        <v>59.283387622149839</v>
      </c>
      <c r="AW18" s="42" t="str">
        <f t="shared" si="43"/>
        <v>B</v>
      </c>
      <c r="AX18" s="42" t="str">
        <f t="shared" si="39"/>
        <v>P</v>
      </c>
      <c r="AY18" s="42" t="str">
        <f t="shared" si="44"/>
        <v>B</v>
      </c>
      <c r="AZ18" s="60">
        <f t="shared" si="45"/>
        <v>-7.3697068403908772E-2</v>
      </c>
      <c r="BA18" s="61">
        <f t="shared" si="46"/>
        <v>1</v>
      </c>
      <c r="BB18" s="61">
        <f t="shared" si="47"/>
        <v>2</v>
      </c>
      <c r="BC18" s="61">
        <f t="shared" si="48"/>
        <v>0</v>
      </c>
      <c r="BD18" s="61" t="str">
        <f t="shared" si="40"/>
        <v/>
      </c>
      <c r="BE18" s="62" t="str">
        <f t="shared" si="49"/>
        <v/>
      </c>
      <c r="BF18" s="63"/>
      <c r="BG18" s="36"/>
      <c r="BH18" s="36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36">
        <v>37</v>
      </c>
      <c r="BZ18" s="54">
        <f>VLOOKUP(BY18,'[1]Llista Indicadors'!$B$6:$BA$1048,30,FALSE)</f>
        <v>91017</v>
      </c>
      <c r="CA18" s="70" t="str">
        <f>VLOOKUP(BY18,'[1]Llista Indicadors'!$B$6:$AA$1048,$CU$13,FALSE)</f>
        <v>Total de dies amb residència als Espais de creació o a d'altres espais municipals</v>
      </c>
      <c r="CB18" s="56">
        <f>VLOOKUP(BY18,'[1]Llista Indicadors'!$B$6:$AA$1048,$CV$13,FALSE)</f>
        <v>3509.666666666667</v>
      </c>
      <c r="CC18" s="57">
        <f>VLOOKUP(BY18,'[1]Llista Indicadors'!$B$6:$AA$1048,$CW$13,FALSE)</f>
        <v>721.4</v>
      </c>
      <c r="CD18" s="57">
        <f>VLOOKUP(BY18,'[1]Llista Indicadors'!$B$6:$AA$1048,$CX$13,FALSE)</f>
        <v>789.57142857142856</v>
      </c>
      <c r="CE18" s="58">
        <f>VLOOKUP(BY18,'[1]Llista Indicadors'!$B$6:$AA$1048,$CY$13,FALSE)</f>
        <v>746.93333333333328</v>
      </c>
      <c r="CF18" s="59">
        <f>VLOOKUP(BY18,'[1]Llista Indicadors'!$B$6:$AA$1048,$CZ$13,FALSE)</f>
        <v>1438.4375</v>
      </c>
      <c r="CG18" s="42" t="e">
        <f>IF(#REF!="-","",IF(#REF!=#REF!,"M",IF(#REF!&gt;#REF!,"P","B")))</f>
        <v>#REF!</v>
      </c>
      <c r="CH18" s="42" t="e">
        <f>IF(#REF!="-","",IF(#REF!=#REF!,"M",IF(#REF!&gt;#REF!,"P","B")))</f>
        <v>#REF!</v>
      </c>
      <c r="CI18" s="42" t="e">
        <f>IF(#REF!="-","",IF(#REF!="-","",IF(#REF!=#REF!,"M",IF(#REF!&gt;#REF!,"P","B"))))</f>
        <v>#REF!</v>
      </c>
      <c r="CJ18" s="60" t="e">
        <f>IF(#REF!="-","",IF(#REF!="-","",(#REF!-#REF!)/#REF!))</f>
        <v>#REF!</v>
      </c>
      <c r="CK18" s="61">
        <f t="shared" ref="CK18" si="58">COUNTIF(CG18:CI18,"P")</f>
        <v>0</v>
      </c>
      <c r="CL18" s="61">
        <f t="shared" ref="CL18" si="59">COUNTIF(CG18:CI18,"B")</f>
        <v>0</v>
      </c>
      <c r="CM18" s="61">
        <f t="shared" ref="CM18" si="60">COUNTIF(CG18:CI18,"M")</f>
        <v>0</v>
      </c>
      <c r="CN18" s="61" t="str">
        <f t="shared" si="57"/>
        <v/>
      </c>
      <c r="CO18" s="63"/>
      <c r="CP18" s="46"/>
      <c r="CQ18" s="33"/>
    </row>
    <row r="19" spans="2:100" ht="84" hidden="1" customHeight="1" x14ac:dyDescent="0.35">
      <c r="B19" s="34"/>
      <c r="C19" s="33"/>
      <c r="D19" s="75"/>
      <c r="E19" s="36"/>
      <c r="F19" s="36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36"/>
      <c r="BH19" s="36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36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46"/>
      <c r="CQ19" s="33"/>
    </row>
    <row r="20" spans="2:100" ht="13.5" customHeight="1" thickBot="1" x14ac:dyDescent="0.7">
      <c r="B20" s="76"/>
      <c r="D20" s="77"/>
      <c r="E20" s="78"/>
      <c r="F20" s="78"/>
      <c r="G20" s="79"/>
      <c r="H20" s="80"/>
      <c r="I20" s="80"/>
      <c r="J20" s="80"/>
      <c r="K20" s="80"/>
      <c r="L20" s="80"/>
      <c r="M20" s="81"/>
      <c r="N20" s="81"/>
      <c r="O20" s="81"/>
      <c r="P20" s="81"/>
      <c r="Q20" s="81"/>
      <c r="R20" s="81"/>
      <c r="S20" s="81"/>
      <c r="T20" s="81"/>
      <c r="U20" s="82"/>
      <c r="V20" s="79"/>
      <c r="W20" s="78"/>
      <c r="X20" s="78"/>
      <c r="Y20" s="79"/>
      <c r="Z20" s="80"/>
      <c r="AA20" s="80"/>
      <c r="AB20" s="80"/>
      <c r="AC20" s="80"/>
      <c r="AD20" s="80"/>
      <c r="AE20" s="81"/>
      <c r="AF20" s="81"/>
      <c r="AG20" s="81"/>
      <c r="AH20" s="81"/>
      <c r="AI20" s="81"/>
      <c r="AJ20" s="81"/>
      <c r="AK20" s="81"/>
      <c r="AL20" s="81"/>
      <c r="AM20" s="83"/>
      <c r="AN20" s="80"/>
      <c r="AO20" s="78"/>
      <c r="AP20" s="78"/>
      <c r="AQ20" s="79"/>
      <c r="AR20" s="80"/>
      <c r="AS20" s="80"/>
      <c r="AT20" s="80"/>
      <c r="AU20" s="80"/>
      <c r="AV20" s="80"/>
      <c r="AW20" s="81"/>
      <c r="AX20" s="81"/>
      <c r="AY20" s="81"/>
      <c r="AZ20" s="81"/>
      <c r="BA20" s="81"/>
      <c r="BB20" s="81"/>
      <c r="BC20" s="81"/>
      <c r="BD20" s="81"/>
      <c r="BE20" s="82"/>
      <c r="BF20" s="80"/>
      <c r="BG20" s="78"/>
      <c r="BH20" s="78"/>
      <c r="BI20" s="79"/>
      <c r="BJ20" s="80"/>
      <c r="BK20" s="80"/>
      <c r="BL20" s="80"/>
      <c r="BM20" s="80"/>
      <c r="BN20" s="80"/>
      <c r="BO20" s="81"/>
      <c r="BP20" s="81"/>
      <c r="BQ20" s="81"/>
      <c r="BR20" s="81"/>
      <c r="BS20" s="81"/>
      <c r="BT20" s="81"/>
      <c r="BU20" s="81"/>
      <c r="BV20" s="81"/>
      <c r="BW20" s="82"/>
      <c r="BX20" s="80"/>
      <c r="BY20" s="78"/>
      <c r="BZ20" s="78"/>
      <c r="CA20" s="79"/>
      <c r="CB20" s="80"/>
      <c r="CC20" s="80"/>
      <c r="CD20" s="80"/>
      <c r="CE20" s="80"/>
      <c r="CF20" s="80"/>
      <c r="CG20" s="81"/>
      <c r="CH20" s="81"/>
      <c r="CI20" s="81"/>
      <c r="CJ20" s="81"/>
      <c r="CK20" s="81"/>
      <c r="CL20" s="81"/>
      <c r="CM20" s="81"/>
      <c r="CN20" s="81"/>
      <c r="CO20" s="82"/>
      <c r="CP20" s="84"/>
      <c r="CQ20" s="33"/>
    </row>
    <row r="21" spans="2:100" ht="13.3" customHeight="1" thickBot="1" x14ac:dyDescent="0.7">
      <c r="B21" s="85"/>
      <c r="C21" s="33"/>
      <c r="D21" s="33"/>
      <c r="E21" s="86"/>
      <c r="F21" s="86"/>
      <c r="G21" s="87"/>
      <c r="H21" s="33"/>
      <c r="I21" s="33"/>
      <c r="J21" s="33"/>
      <c r="K21" s="33"/>
      <c r="L21" s="33"/>
      <c r="M21" s="88"/>
      <c r="N21" s="88"/>
      <c r="O21" s="88"/>
      <c r="P21" s="88"/>
      <c r="Q21" s="88"/>
      <c r="R21" s="88"/>
      <c r="S21" s="88"/>
      <c r="T21" s="88"/>
      <c r="U21" s="89"/>
      <c r="Y21" s="87"/>
      <c r="Z21" s="33"/>
      <c r="AA21" s="33"/>
      <c r="AB21" s="33"/>
      <c r="AC21" s="33"/>
      <c r="AD21" s="33"/>
      <c r="AQ21" s="87"/>
      <c r="AR21" s="33"/>
      <c r="AS21" s="33"/>
      <c r="AT21" s="33"/>
      <c r="AU21" s="33"/>
      <c r="AV21" s="33"/>
      <c r="BI21" s="87"/>
      <c r="BJ21" s="33"/>
      <c r="BK21" s="33"/>
      <c r="BL21" s="33"/>
      <c r="BM21" s="33"/>
      <c r="BN21" s="33"/>
      <c r="CA21" s="87"/>
      <c r="CB21" s="33"/>
      <c r="CC21" s="33"/>
      <c r="CD21" s="33"/>
      <c r="CE21" s="33"/>
      <c r="CF21" s="33"/>
      <c r="CR21" s="33"/>
      <c r="CS21" s="33"/>
      <c r="CT21" s="33"/>
      <c r="CU21" s="33"/>
      <c r="CV21" s="33"/>
    </row>
    <row r="22" spans="2:100" ht="24" thickBot="1" x14ac:dyDescent="0.7">
      <c r="B22" s="94" t="str">
        <f>DF13</f>
        <v>USUARI/CLIENT</v>
      </c>
      <c r="D22" s="95"/>
      <c r="E22" s="96"/>
      <c r="F22" s="96"/>
      <c r="G22" s="97"/>
      <c r="H22" s="98"/>
      <c r="I22" s="98"/>
      <c r="J22" s="98"/>
      <c r="K22" s="98"/>
      <c r="L22" s="98"/>
      <c r="M22" s="99"/>
      <c r="N22" s="99"/>
      <c r="O22" s="99"/>
      <c r="P22" s="99"/>
      <c r="Q22" s="99"/>
      <c r="R22" s="99"/>
      <c r="S22" s="99"/>
      <c r="T22" s="99"/>
      <c r="U22" s="100"/>
      <c r="V22" s="97"/>
      <c r="W22" s="96"/>
      <c r="X22" s="96"/>
      <c r="Y22" s="97"/>
      <c r="Z22" s="98"/>
      <c r="AA22" s="98"/>
      <c r="AB22" s="98"/>
      <c r="AC22" s="98"/>
      <c r="AD22" s="98"/>
      <c r="AE22" s="99"/>
      <c r="AF22" s="99"/>
      <c r="AG22" s="99"/>
      <c r="AH22" s="99"/>
      <c r="AI22" s="99"/>
      <c r="AJ22" s="99"/>
      <c r="AK22" s="99"/>
      <c r="AL22" s="99"/>
      <c r="AM22" s="101"/>
      <c r="AN22" s="98"/>
      <c r="AO22" s="96"/>
      <c r="AP22" s="96"/>
      <c r="AQ22" s="97"/>
      <c r="AR22" s="98"/>
      <c r="AS22" s="98"/>
      <c r="AT22" s="98"/>
      <c r="AU22" s="98"/>
      <c r="AV22" s="98"/>
      <c r="AW22" s="99"/>
      <c r="AX22" s="99"/>
      <c r="AY22" s="99"/>
      <c r="AZ22" s="99"/>
      <c r="BA22" s="99"/>
      <c r="BB22" s="99"/>
      <c r="BC22" s="99"/>
      <c r="BD22" s="99"/>
      <c r="BE22" s="100"/>
      <c r="BF22" s="98"/>
      <c r="BG22" s="96"/>
      <c r="BH22" s="96"/>
      <c r="BI22" s="97"/>
      <c r="BJ22" s="98"/>
      <c r="BK22" s="98"/>
      <c r="BL22" s="98"/>
      <c r="BM22" s="98"/>
      <c r="BN22" s="98"/>
      <c r="BO22" s="99"/>
      <c r="BP22" s="99"/>
      <c r="BQ22" s="99"/>
      <c r="BR22" s="99"/>
      <c r="BS22" s="99"/>
      <c r="BT22" s="99"/>
      <c r="BU22" s="99"/>
      <c r="BV22" s="99"/>
      <c r="BW22" s="100"/>
      <c r="BX22" s="98"/>
      <c r="BY22" s="96"/>
      <c r="BZ22" s="96"/>
      <c r="CA22" s="97"/>
      <c r="CB22" s="98"/>
      <c r="CC22" s="98"/>
      <c r="CD22" s="98"/>
      <c r="CE22" s="98"/>
      <c r="CF22" s="98"/>
      <c r="CG22" s="99"/>
      <c r="CH22" s="99"/>
      <c r="CI22" s="99"/>
      <c r="CJ22" s="99"/>
      <c r="CK22" s="99"/>
      <c r="CL22" s="99"/>
      <c r="CM22" s="99"/>
      <c r="CN22" s="99"/>
      <c r="CO22" s="100"/>
      <c r="CP22" s="102"/>
    </row>
    <row r="23" spans="2:100" s="33" customFormat="1" ht="84" customHeight="1" thickBot="1" x14ac:dyDescent="0.7">
      <c r="B23" s="103"/>
      <c r="C23" s="104"/>
      <c r="D23" s="105"/>
      <c r="E23" s="106"/>
      <c r="F23" s="107" t="str">
        <f>VLOOKUP(E24,'[1]Llista Indicadors'!$B$6:$AA$1048,$CT$13,FALSE)</f>
        <v>Fomentar l'accés als equipaments culturals del municipi (I)</v>
      </c>
      <c r="G23" s="108"/>
      <c r="H23" s="109">
        <f>$H$2</f>
        <v>2019</v>
      </c>
      <c r="I23" s="109">
        <f>$I$2</f>
        <v>2020</v>
      </c>
      <c r="J23" s="109">
        <f>$J$2</f>
        <v>2021</v>
      </c>
      <c r="K23" s="110">
        <f>$K$2</f>
        <v>2022</v>
      </c>
      <c r="L23" s="111">
        <f>$L$2</f>
        <v>2023</v>
      </c>
      <c r="M23" s="42"/>
      <c r="N23" s="42"/>
      <c r="O23" s="42"/>
      <c r="P23" s="42"/>
      <c r="Q23" s="43" t="s">
        <v>0</v>
      </c>
      <c r="R23" s="43" t="s">
        <v>1</v>
      </c>
      <c r="S23" s="43" t="s">
        <v>2</v>
      </c>
      <c r="T23" s="43" t="s">
        <v>3</v>
      </c>
      <c r="U23" s="112"/>
      <c r="V23" s="113"/>
      <c r="W23" s="106"/>
      <c r="X23" s="107" t="str">
        <f>VLOOKUP(W24,'[1]Llista Indicadors'!$B$6:$AA$1048,$CT$13,FALSE)</f>
        <v>Fomentar l'accés als equipaments culturals del municipi (II)</v>
      </c>
      <c r="Y23" s="108"/>
      <c r="Z23" s="109">
        <f>$H$2</f>
        <v>2019</v>
      </c>
      <c r="AA23" s="109">
        <f>$I$2</f>
        <v>2020</v>
      </c>
      <c r="AB23" s="109">
        <f>$J$2</f>
        <v>2021</v>
      </c>
      <c r="AC23" s="110">
        <f>$K$2</f>
        <v>2022</v>
      </c>
      <c r="AD23" s="111">
        <f>$L$2</f>
        <v>2023</v>
      </c>
      <c r="AE23" s="42"/>
      <c r="AF23" s="42"/>
      <c r="AG23" s="42"/>
      <c r="AH23" s="42"/>
      <c r="AI23" s="43" t="s">
        <v>0</v>
      </c>
      <c r="AJ23" s="43" t="s">
        <v>1</v>
      </c>
      <c r="AK23" s="43" t="s">
        <v>2</v>
      </c>
      <c r="AL23" s="43" t="s">
        <v>3</v>
      </c>
      <c r="AM23" s="112"/>
      <c r="AN23" s="114"/>
      <c r="AO23" s="114"/>
      <c r="AP23" s="107" t="str">
        <f>VLOOKUP(AO24,'[1]Llista Indicadors'!$B$6:$AA$1048,$CT$13,FALSE)</f>
        <v>Fomentar l'ús dels serveis culturals en els infants del municipi</v>
      </c>
      <c r="AQ23" s="108"/>
      <c r="AR23" s="109">
        <f>$H$2</f>
        <v>2019</v>
      </c>
      <c r="AS23" s="109">
        <f>$I$2</f>
        <v>2020</v>
      </c>
      <c r="AT23" s="109">
        <f>$J$2</f>
        <v>2021</v>
      </c>
      <c r="AU23" s="110">
        <f>$K$2</f>
        <v>2022</v>
      </c>
      <c r="AV23" s="111">
        <f>$L$2</f>
        <v>2023</v>
      </c>
      <c r="AW23" s="42"/>
      <c r="AX23" s="42"/>
      <c r="AY23" s="42"/>
      <c r="AZ23" s="42"/>
      <c r="BA23" s="43" t="s">
        <v>0</v>
      </c>
      <c r="BB23" s="43" t="s">
        <v>1</v>
      </c>
      <c r="BC23" s="43" t="s">
        <v>2</v>
      </c>
      <c r="BD23" s="43" t="s">
        <v>3</v>
      </c>
      <c r="BE23" s="112"/>
      <c r="BF23" s="114"/>
      <c r="BG23" s="113"/>
      <c r="BH23" s="107" t="str">
        <f>VLOOKUP(BG24,'[1]Llista Indicadors'!$B$6:$AA$1048,$CT$13,FALSE)</f>
        <v>Difondre la cultura a través de les xarxes socials</v>
      </c>
      <c r="BI23" s="108"/>
      <c r="BJ23" s="109">
        <f>$H$2</f>
        <v>2019</v>
      </c>
      <c r="BK23" s="109">
        <f>$I$2</f>
        <v>2020</v>
      </c>
      <c r="BL23" s="109">
        <f>$J$2</f>
        <v>2021</v>
      </c>
      <c r="BM23" s="110">
        <f>$K$2</f>
        <v>2022</v>
      </c>
      <c r="BN23" s="111">
        <f>$L$2</f>
        <v>2023</v>
      </c>
      <c r="BO23" s="42"/>
      <c r="BP23" s="42"/>
      <c r="BQ23" s="42"/>
      <c r="BR23" s="42"/>
      <c r="BS23" s="43" t="s">
        <v>0</v>
      </c>
      <c r="BT23" s="43" t="s">
        <v>1</v>
      </c>
      <c r="BU23" s="43" t="s">
        <v>2</v>
      </c>
      <c r="BV23" s="43" t="s">
        <v>3</v>
      </c>
      <c r="BW23" s="112"/>
      <c r="BX23" s="115"/>
      <c r="BY23" s="113"/>
      <c r="BZ23" s="107" t="str">
        <f>VLOOKUP(BY24,'[1]Llista Indicadors'!$B$6:$AA$1048,$CT$13,FALSE)</f>
        <v>Difondre l'activitat cultural municipal a la premsa</v>
      </c>
      <c r="CA23" s="108"/>
      <c r="CB23" s="109">
        <f>$H$2</f>
        <v>2019</v>
      </c>
      <c r="CC23" s="109">
        <f>$I$2</f>
        <v>2020</v>
      </c>
      <c r="CD23" s="109">
        <f>$J$2</f>
        <v>2021</v>
      </c>
      <c r="CE23" s="110">
        <f>$K$2</f>
        <v>2022</v>
      </c>
      <c r="CF23" s="111">
        <f>$L$2</f>
        <v>2023</v>
      </c>
      <c r="CG23" s="42"/>
      <c r="CH23" s="42"/>
      <c r="CI23" s="42"/>
      <c r="CJ23" s="42"/>
      <c r="CK23" s="43" t="s">
        <v>0</v>
      </c>
      <c r="CL23" s="43" t="s">
        <v>1</v>
      </c>
      <c r="CM23" s="43" t="s">
        <v>2</v>
      </c>
      <c r="CN23" s="43" t="s">
        <v>3</v>
      </c>
      <c r="CO23" s="112"/>
      <c r="CP23" s="116"/>
    </row>
    <row r="24" spans="2:100" ht="84" customHeight="1" thickBot="1" x14ac:dyDescent="0.4">
      <c r="B24" s="103"/>
      <c r="C24" s="104"/>
      <c r="D24" s="117"/>
      <c r="E24" s="106">
        <v>38</v>
      </c>
      <c r="F24" s="54">
        <f>VLOOKUP(E24,'[1]Llista Indicadors'!$B$6:$BA$1048,30,FALSE)</f>
        <v>86301</v>
      </c>
      <c r="G24" s="55" t="str">
        <f>VLOOKUP(E24,'[1]Llista Indicadors'!$B$6:$AA$1048,$CU$13,FALSE)</f>
        <v>Visites totals als equipaments culturals del municipi per cada 100 habitants</v>
      </c>
      <c r="H24" s="56">
        <f>VLOOKUP(E24,'[1]Llista Indicadors'!$B$6:$AA$1048,$CV$13,FALSE)</f>
        <v>468.31710429384032</v>
      </c>
      <c r="I24" s="57">
        <f>VLOOKUP(E24,'[1]Llista Indicadors'!$B$6:$AA$1048,$CW$13,FALSE)</f>
        <v>159.71214574372479</v>
      </c>
      <c r="J24" s="57">
        <f>VLOOKUP(E24,'[1]Llista Indicadors'!$B$6:$AA$1048,$CX$13,FALSE)</f>
        <v>242.8442057109738</v>
      </c>
      <c r="K24" s="58">
        <f>VLOOKUP(E24,'[1]Llista Indicadors'!$B$6:$AA$1048,$CY$13,FALSE)</f>
        <v>363.35881467489151</v>
      </c>
      <c r="L24" s="59">
        <f>VLOOKUP(E24,'[1]Llista Indicadors'!$B$6:$AA$1048,$CZ$13,FALSE)</f>
        <v>449.95731942803059</v>
      </c>
      <c r="M24" s="42" t="str">
        <f t="shared" ref="M24:N27" si="61">IF(H24="-","",IF(I24=H24,"M",IF(I24&gt;H24,"P","B")))</f>
        <v>B</v>
      </c>
      <c r="N24" s="42" t="str">
        <f t="shared" si="61"/>
        <v>P</v>
      </c>
      <c r="O24" s="42" t="str">
        <f>IF(L24="-","",IF(J24="-","",IF(L24=J24,"M",IF(L24&gt;J24,"P","B"))))</f>
        <v>P</v>
      </c>
      <c r="P24" s="60">
        <f>IF(L24="-","",IF(H24="-","",(L24-H24)/H24))</f>
        <v>-3.9203746131574319E-2</v>
      </c>
      <c r="Q24" s="61">
        <f>COUNTIF(M24:O24,"P")</f>
        <v>2</v>
      </c>
      <c r="R24" s="61">
        <f>COUNTIF(M24:O24,"B")</f>
        <v>1</v>
      </c>
      <c r="S24" s="61">
        <f>COUNTIF(M24:O24,"M")</f>
        <v>0</v>
      </c>
      <c r="T24" s="61" t="str">
        <f t="shared" ref="T24:T27" si="62">IF(Q24&gt;0,IF(R24=0,"P",""),IF(R24&gt;0,IF(Q24=0,"B",""),""))</f>
        <v/>
      </c>
      <c r="U24" s="118" t="str">
        <f>IF(T24="P","é",IF(T24="B","ê",IF(P24="","",IF(M24=N24,IF(N24=O24,IF(O24="P","é","ê"),IF(P24&lt;0.05,IF(P24&gt;-0.05,"è",""),"")),IF(P24&lt;0.05,IF(P24&gt;-0.05,"è",""),"")))))</f>
        <v>è</v>
      </c>
      <c r="V24" s="114"/>
      <c r="W24" s="106">
        <v>42</v>
      </c>
      <c r="X24" s="54">
        <f>VLOOKUP(W24,'[1]Llista Indicadors'!$B$6:$BA$1048,30,FALSE)</f>
        <v>91042</v>
      </c>
      <c r="Y24" s="64" t="str">
        <f>VLOOKUP(W24,'[1]Llista Indicadors'!$B$6:$AA$1048,$CU$13,FALSE)</f>
        <v>Número d'usuaris externs dels Arxius municipals per cada 100 habitants</v>
      </c>
      <c r="Z24" s="56">
        <f>VLOOKUP(W24,'[1]Llista Indicadors'!$B$6:$AA$1048,$CV$13,FALSE)</f>
        <v>0.31925784353263459</v>
      </c>
      <c r="AA24" s="57">
        <f>VLOOKUP(W24,'[1]Llista Indicadors'!$B$6:$AA$1048,$CW$13,FALSE)</f>
        <v>0.29621402375630551</v>
      </c>
      <c r="AB24" s="57">
        <f>VLOOKUP(W24,'[1]Llista Indicadors'!$B$6:$AA$1048,$CX$13,FALSE)</f>
        <v>0.38590463490492721</v>
      </c>
      <c r="AC24" s="58">
        <f>VLOOKUP(W24,'[1]Llista Indicadors'!$B$6:$AA$1048,$CY$13,FALSE)</f>
        <v>0.51794814404937317</v>
      </c>
      <c r="AD24" s="59">
        <f>VLOOKUP(W24,'[1]Llista Indicadors'!$B$6:$AA$1048,$CZ$13,FALSE)</f>
        <v>0.48153954661494469</v>
      </c>
      <c r="AE24" s="42" t="str">
        <f>IF(Z24="-","",IF(AA24=Z24,"M",IF(AA24&gt;Z24,"P","B")))</f>
        <v>B</v>
      </c>
      <c r="AF24" s="42" t="str">
        <f t="shared" ref="AF24" si="63">IF(AA24="-","",IF(AB24=AA24,"M",IF(AB24&gt;AA24,"P","B")))</f>
        <v>P</v>
      </c>
      <c r="AG24" s="42" t="str">
        <f>IF(AD24="-","",IF(AB24="-","",IF(AD24=AB24,"M",IF(AD24&gt;AB24,"P","B"))))</f>
        <v>P</v>
      </c>
      <c r="AH24" s="60">
        <f>IF(AD24="-","",IF(Z24="-","",(AD24-Z24)/Z24))</f>
        <v>0.50830921266221496</v>
      </c>
      <c r="AI24" s="61">
        <f>COUNTIF(AE24:AG24,"P")</f>
        <v>2</v>
      </c>
      <c r="AJ24" s="61">
        <f>COUNTIF(AE24:AG24,"B")</f>
        <v>1</v>
      </c>
      <c r="AK24" s="61">
        <f>COUNTIF(AE24:AG24,"M")</f>
        <v>0</v>
      </c>
      <c r="AL24" s="61" t="str">
        <f t="shared" ref="AL24" si="64">IF(AI24&gt;0,IF(AJ24=0,"P",""),IF(AJ24&gt;0,IF(AI24=0,"B",""),""))</f>
        <v/>
      </c>
      <c r="AM24" s="118" t="str">
        <f>IF(AL24="P","é",IF(AL24="B","ê",IF(AH24="","",IF(AE24=AF24,IF(AF24=AG24,IF(AG24="P","é","ê"),IF(AH24&lt;0.05,IF(AH24&gt;-0.05,"è",""),"")),IF(AH24&lt;0.05,IF(AH24&gt;-0.05,"è",""),"")))))</f>
        <v/>
      </c>
      <c r="AN24" s="114"/>
      <c r="AO24" s="106">
        <v>46</v>
      </c>
      <c r="AP24" s="54">
        <f>VLOOKUP(AO24,'[1]Llista Indicadors'!$B$6:$BA$1048,30,FALSE)</f>
        <v>91067</v>
      </c>
      <c r="AQ24" s="64" t="str">
        <f>VLOOKUP(AO24,'[1]Llista Indicadors'!$B$6:$AA$1048,$CU$13,FALSE)</f>
        <v>% de població en edat escolar que ha fet ús dels serveis de les Biblioteques públiques</v>
      </c>
      <c r="AR24" s="56">
        <f>VLOOKUP(AO24,'[1]Llista Indicadors'!$B$6:$AA$1048,$CV$13,FALSE)</f>
        <v>19.592211565484838</v>
      </c>
      <c r="AS24" s="57">
        <f>VLOOKUP(AO24,'[1]Llista Indicadors'!$B$6:$AA$1048,$CW$13,FALSE)</f>
        <v>12.21129530767069</v>
      </c>
      <c r="AT24" s="57">
        <f>VLOOKUP(AO24,'[1]Llista Indicadors'!$B$6:$AA$1048,$CX$13,FALSE)</f>
        <v>9.8471662493807663</v>
      </c>
      <c r="AU24" s="58">
        <f>VLOOKUP(AO24,'[1]Llista Indicadors'!$B$6:$AA$1048,$CY$13,FALSE)</f>
        <v>17.14220952065893</v>
      </c>
      <c r="AV24" s="59">
        <f>VLOOKUP(AO24,'[1]Llista Indicadors'!$B$6:$AA$1048,$CZ$13,FALSE)</f>
        <v>20.03081475684467</v>
      </c>
      <c r="AW24" s="42" t="str">
        <f>IF(AR24="-","",IF(AS24=AR24,"M",IF(AS24&gt;AR24,"P","B")))</f>
        <v>B</v>
      </c>
      <c r="AX24" s="42" t="str">
        <f t="shared" ref="AX24" si="65">IF(AS24="-","",IF(AT24=AS24,"M",IF(AT24&gt;AS24,"P","B")))</f>
        <v>B</v>
      </c>
      <c r="AY24" s="42" t="str">
        <f>IF(AV24="-","",IF(AT24="-","",IF(AV24=AT24,"M",IF(AV24&gt;AT24,"P","B"))))</f>
        <v>P</v>
      </c>
      <c r="AZ24" s="60">
        <f>IF(AV24="-","",IF(AR24="-","",(AV24-AR24)/AR24))</f>
        <v>2.2386609591972202E-2</v>
      </c>
      <c r="BA24" s="61">
        <f>COUNTIF(AW24:AY24,"P")</f>
        <v>1</v>
      </c>
      <c r="BB24" s="61">
        <f>COUNTIF(AW24:AY24,"B")</f>
        <v>2</v>
      </c>
      <c r="BC24" s="61">
        <f>COUNTIF(AW24:AY24,"M")</f>
        <v>0</v>
      </c>
      <c r="BD24" s="61" t="str">
        <f t="shared" ref="BD24" si="66">IF(BA24&gt;0,IF(BB24=0,"P",""),IF(BB24&gt;0,IF(BA24=0,"B",""),""))</f>
        <v/>
      </c>
      <c r="BE24" s="118" t="str">
        <f>IF(BD24="P","é",IF(BD24="B","ê",IF(AZ24="","",IF(AW24=AX24,IF(AX24=AY24,IF(AY24="P","é","ê"),IF(AZ24&lt;0.05,IF(AZ24&gt;-0.05,"è",""),"")),IF(AZ24&lt;0.05,IF(AZ24&gt;-0.05,"è",""),"")))))</f>
        <v>è</v>
      </c>
      <c r="BF24" s="119"/>
      <c r="BG24" s="106">
        <v>50</v>
      </c>
      <c r="BH24" s="54">
        <f>VLOOKUP(BG24,'[1]Llista Indicadors'!$B$6:$BA$1048,30,FALSE)</f>
        <v>88819</v>
      </c>
      <c r="BI24" s="64" t="str">
        <f>VLOOKUP(BG24,'[1]Llista Indicadors'!$B$6:$AA$1048,$CU$13,FALSE)</f>
        <v>Nombre anual de visites als llocs web de l'àmbit de la cultura municipal per habitant</v>
      </c>
      <c r="BJ24" s="56">
        <f>VLOOKUP(BG24,'[1]Llista Indicadors'!$B$6:$AA$1048,$CV$13,FALSE)</f>
        <v>2.723149162352561</v>
      </c>
      <c r="BK24" s="57">
        <f>VLOOKUP(BG24,'[1]Llista Indicadors'!$B$6:$AA$1048,$CW$13,FALSE)</f>
        <v>1.78751067963445</v>
      </c>
      <c r="BL24" s="57">
        <f>VLOOKUP(BG24,'[1]Llista Indicadors'!$B$6:$AA$1048,$CX$13,FALSE)</f>
        <v>2.3169544358416339</v>
      </c>
      <c r="BM24" s="58">
        <f>VLOOKUP(BG24,'[1]Llista Indicadors'!$B$6:$AA$1048,$CY$13,FALSE)</f>
        <v>2.4573781343947512</v>
      </c>
      <c r="BN24" s="59">
        <f>VLOOKUP(BG24,'[1]Llista Indicadors'!$B$6:$AA$1048,$CZ$13,FALSE)</f>
        <v>2.6767572378791318</v>
      </c>
      <c r="BO24" s="42" t="str">
        <f>IF(BJ24="-","",IF(BK24=BJ24,"M",IF(BK24&gt;BJ24,"P","B")))</f>
        <v>B</v>
      </c>
      <c r="BP24" s="42" t="str">
        <f t="shared" ref="BP24" si="67">IF(BK24="-","",IF(BL24=BK24,"M",IF(BL24&gt;BK24,"P","B")))</f>
        <v>P</v>
      </c>
      <c r="BQ24" s="42" t="str">
        <f>IF(BN24="-","",IF(BL24="-","",IF(BN24=BL24,"M",IF(BN24&gt;BL24,"P","B"))))</f>
        <v>P</v>
      </c>
      <c r="BR24" s="60">
        <f>IF(BN24="-","",IF(BJ24="-","",(BN24-BJ24)/BJ24))</f>
        <v>-1.7036130489947409E-2</v>
      </c>
      <c r="BS24" s="61">
        <f>COUNTIF(BO24:BQ24,"P")</f>
        <v>2</v>
      </c>
      <c r="BT24" s="61">
        <f>COUNTIF(BO24:BQ24,"B")</f>
        <v>1</v>
      </c>
      <c r="BU24" s="61">
        <f>COUNTIF(BO24:BQ24,"M")</f>
        <v>0</v>
      </c>
      <c r="BV24" s="61" t="str">
        <f t="shared" ref="BV24" si="68">IF(BS24&gt;0,IF(BT24=0,"P",""),IF(BT24&gt;0,IF(BS24=0,"B",""),""))</f>
        <v/>
      </c>
      <c r="BW24" s="118" t="str">
        <f>IF(BV24="P","é",IF(BV24="B","ê",IF(BR24="","",IF(BO24=BP24,IF(BP24=BQ24,IF(BQ24="P","é","ê"),IF(BR24&lt;0.05,IF(BR24&gt;-0.05,"è",""),"")),IF(BR24&lt;0.05,IF(BR24&gt;-0.05,"è",""),"")))))</f>
        <v>è</v>
      </c>
      <c r="BX24" s="119"/>
      <c r="BY24" s="106">
        <v>53</v>
      </c>
      <c r="BZ24" s="54">
        <f>VLOOKUP(BY24,'[1]Llista Indicadors'!$B$6:$BA$1048,30,FALSE)</f>
        <v>86311</v>
      </c>
      <c r="CA24" s="64" t="str">
        <f>VLOOKUP(BY24,'[1]Llista Indicadors'!$B$6:$AA$1048,$CU$13,FALSE)</f>
        <v>Mitjana d'aparicions de l’àrea de cultura a la premsa comarcal (en paper o digital) per mes</v>
      </c>
      <c r="CB24" s="56" t="str">
        <f>VLOOKUP(BY24,'[1]Llista Indicadors'!$B$6:$AA$1048,$CV$13,FALSE)</f>
        <v>-</v>
      </c>
      <c r="CC24" s="57" t="str">
        <f>VLOOKUP(BY24,'[1]Llista Indicadors'!$B$6:$AA$1048,$CW$13,FALSE)</f>
        <v>-</v>
      </c>
      <c r="CD24" s="57" t="str">
        <f>VLOOKUP(BY24,'[1]Llista Indicadors'!$B$6:$AA$1048,$CX$13,FALSE)</f>
        <v>-</v>
      </c>
      <c r="CE24" s="58" t="str">
        <f>VLOOKUP(BY24,'[1]Llista Indicadors'!$B$6:$AA$1048,$CY$13,FALSE)</f>
        <v>-</v>
      </c>
      <c r="CF24" s="59" t="str">
        <f>VLOOKUP(BY24,'[1]Llista Indicadors'!$B$6:$AA$1048,$CZ$13,FALSE)</f>
        <v>-</v>
      </c>
      <c r="CG24" s="42" t="str">
        <f>IF(CB24="-","",IF(CC24=CB24,"M",IF(CC24&gt;CB24,"P","B")))</f>
        <v/>
      </c>
      <c r="CH24" s="42" t="str">
        <f t="shared" ref="CH24:CH26" si="69">IF(CC24="-","",IF(CD24=CC24,"M",IF(CD24&gt;CC24,"P","B")))</f>
        <v/>
      </c>
      <c r="CI24" s="42" t="str">
        <f>IF(CF24="-","",IF(CD24="-","",IF(CF24=CD24,"M",IF(CF24&gt;CD24,"P","B"))))</f>
        <v/>
      </c>
      <c r="CJ24" s="60" t="str">
        <f>IF(CF24="-","",IF(CB24="-","",(CF24-CB24)/CB24))</f>
        <v/>
      </c>
      <c r="CK24" s="61">
        <f>COUNTIF(CG24:CI24,"P")</f>
        <v>0</v>
      </c>
      <c r="CL24" s="61">
        <f>COUNTIF(CG24:CI24,"B")</f>
        <v>0</v>
      </c>
      <c r="CM24" s="61">
        <f>COUNTIF(CG24:CI24,"M")</f>
        <v>0</v>
      </c>
      <c r="CN24" s="61" t="str">
        <f t="shared" ref="CN24:CN26" si="70">IF(CK24&gt;0,IF(CL24=0,"P",""),IF(CL24&gt;0,IF(CK24=0,"B",""),""))</f>
        <v/>
      </c>
      <c r="CO24" s="118" t="str">
        <f>IF(CN24="P","é",IF(CN24="B","ê",IF(CJ24="","",IF(CG24=CH24,IF(CH24=CI24,IF(CI24="P","é","ê"),IF(CJ24&lt;0.05,IF(CJ24&gt;-0.05,"è",""),"")),IF(CJ24&lt;0.05,IF(CJ24&gt;-0.05,"è",""),"")))))</f>
        <v/>
      </c>
      <c r="CP24" s="116"/>
      <c r="CQ24" s="33"/>
    </row>
    <row r="25" spans="2:100" ht="84" customHeight="1" thickBot="1" x14ac:dyDescent="0.4">
      <c r="B25" s="103"/>
      <c r="C25" s="104"/>
      <c r="D25" s="117"/>
      <c r="E25" s="106">
        <v>39</v>
      </c>
      <c r="F25" s="54">
        <f>VLOOKUP(E25,'[1]Llista Indicadors'!$B$6:$BA$1048,30,FALSE)</f>
        <v>91027</v>
      </c>
      <c r="G25" s="55" t="str">
        <f>VLOOKUP(E25,'[1]Llista Indicadors'!$B$6:$AA$1048,$CU$13,FALSE)</f>
        <v>Visites presencials a les Biblioteques públiques per cada 100 habitants</v>
      </c>
      <c r="H25" s="56">
        <f>VLOOKUP(E25,'[1]Llista Indicadors'!$B$6:$AA$1048,$CV$13,FALSE)</f>
        <v>301.20096588368119</v>
      </c>
      <c r="I25" s="57">
        <f>VLOOKUP(E25,'[1]Llista Indicadors'!$B$6:$AA$1048,$CW$13,FALSE)</f>
        <v>105.1120926548185</v>
      </c>
      <c r="J25" s="57">
        <f>VLOOKUP(E25,'[1]Llista Indicadors'!$B$6:$AA$1048,$CX$13,FALSE)</f>
        <v>150.80567841924071</v>
      </c>
      <c r="K25" s="58">
        <f>VLOOKUP(E25,'[1]Llista Indicadors'!$B$6:$AA$1048,$CY$13,FALSE)</f>
        <v>217.83860802059101</v>
      </c>
      <c r="L25" s="59">
        <f>VLOOKUP(E25,'[1]Llista Indicadors'!$B$6:$AA$1048,$CZ$13,FALSE)</f>
        <v>271.05695179327739</v>
      </c>
      <c r="M25" s="42" t="str">
        <f t="shared" si="61"/>
        <v>B</v>
      </c>
      <c r="N25" s="42" t="str">
        <f t="shared" si="61"/>
        <v>P</v>
      </c>
      <c r="O25" s="42" t="str">
        <f>IF(L25="-","",IF(J25="-","",IF(L25=J25,"M",IF(L25&gt;J25,"P","B"))))</f>
        <v>P</v>
      </c>
      <c r="P25" s="60">
        <f>IF(L25="-","",IF(H25="-","",(L25-H25)/H25))</f>
        <v>-0.10007940712263491</v>
      </c>
      <c r="Q25" s="61">
        <f t="shared" ref="Q25:Q27" si="71">COUNTIF(M25:O25,"P")</f>
        <v>2</v>
      </c>
      <c r="R25" s="61">
        <f t="shared" ref="R25:R27" si="72">COUNTIF(M25:O25,"B")</f>
        <v>1</v>
      </c>
      <c r="S25" s="61">
        <f t="shared" ref="S25:S27" si="73">COUNTIF(M25:O25,"M")</f>
        <v>0</v>
      </c>
      <c r="T25" s="61" t="str">
        <f t="shared" si="62"/>
        <v/>
      </c>
      <c r="U25" s="118" t="str">
        <f t="shared" ref="U25:U27" si="74">IF(T25="P","é",IF(T25="B","ê",IF(P25="","",IF(M25=N25,IF(N25=O25,IF(O25="P","é","ê"),IF(P25&lt;0.05,IF(P25&gt;-0.05,"è",""),"")),IF(P25&lt;0.05,IF(P25&gt;-0.05,"è",""),"")))))</f>
        <v/>
      </c>
      <c r="V25" s="114"/>
      <c r="W25" s="106">
        <v>43</v>
      </c>
      <c r="X25" s="54">
        <f>VLOOKUP(W25,'[1]Llista Indicadors'!$B$6:$BA$1048,30,FALSE)</f>
        <v>91047</v>
      </c>
      <c r="Y25" s="70" t="str">
        <f>VLOOKUP(W25,'[1]Llista Indicadors'!$B$6:$AA$1048,$CU$13,FALSE)</f>
        <v>Assistents totals als Espais escènics per cada 100 habitants</v>
      </c>
      <c r="Z25" s="56">
        <f>VLOOKUP(W25,'[1]Llista Indicadors'!$B$6:$AA$1048,$CV$13,FALSE)</f>
        <v>35.150357116422512</v>
      </c>
      <c r="AA25" s="57">
        <f>VLOOKUP(W25,'[1]Llista Indicadors'!$B$6:$AA$1048,$CW$13,FALSE)</f>
        <v>12.245039331666559</v>
      </c>
      <c r="AB25" s="57">
        <f>VLOOKUP(W25,'[1]Llista Indicadors'!$B$6:$AA$1048,$CX$13,FALSE)</f>
        <v>16.744441622381991</v>
      </c>
      <c r="AC25" s="58">
        <f>VLOOKUP(W25,'[1]Llista Indicadors'!$B$6:$AA$1048,$CY$13,FALSE)</f>
        <v>25.933663234433801</v>
      </c>
      <c r="AD25" s="59">
        <f>VLOOKUP(W25,'[1]Llista Indicadors'!$B$6:$AA$1048,$CZ$13,FALSE)</f>
        <v>29.172033464951859</v>
      </c>
      <c r="AE25" s="42" t="str">
        <f>IF(Z25="-","",IF(AA25=Z25,"M",IF(AA25&gt;Z25,"P","B")))</f>
        <v>B</v>
      </c>
      <c r="AF25" s="42" t="str">
        <f>IF(AA25="-","",IF(AB25=AA25,"M",IF(AB25&gt;AA25,"P","B")))</f>
        <v>P</v>
      </c>
      <c r="AG25" s="42" t="str">
        <f>IF(AD25="-","",IF(AB25="-","",IF(AD25=AB25,"M",IF(AD25&gt;AB25,"P","B"))))</f>
        <v>P</v>
      </c>
      <c r="AH25" s="60">
        <f>IF(AD25="-","",IF(Z25="-","",(AD25-Z25)/Z25))</f>
        <v>-0.17007860351659229</v>
      </c>
      <c r="AI25" s="61">
        <f>COUNTIF(AE25:AG25,"P")</f>
        <v>2</v>
      </c>
      <c r="AJ25" s="61">
        <f>COUNTIF(AE25:AG25,"B")</f>
        <v>1</v>
      </c>
      <c r="AK25" s="61">
        <f>COUNTIF(AE25:AG25,"M")</f>
        <v>0</v>
      </c>
      <c r="AL25" s="61" t="str">
        <f>IF(AI25&gt;0,IF(AJ25=0,"P",""),IF(AJ25&gt;0,IF(AI25=0,"B",""),""))</f>
        <v/>
      </c>
      <c r="AM25" s="118" t="str">
        <f>IF(AL25="P","é",IF(AL25="B","ê",IF(AH25="","",IF(AE25=AF25,IF(AF25=AG25,IF(AG25="P","é","ê"),IF(AH25&lt;0.05,IF(AH25&gt;-0.05,"è",""),"")),IF(AH25&lt;0.05,IF(AH25&gt;-0.05,"è",""),"")))))</f>
        <v/>
      </c>
      <c r="AN25" s="114"/>
      <c r="AO25" s="106">
        <v>47</v>
      </c>
      <c r="AP25" s="54">
        <f>VLOOKUP(AO25,'[1]Llista Indicadors'!$B$6:$BA$1048,30,FALSE)</f>
        <v>91072</v>
      </c>
      <c r="AQ25" s="70" t="str">
        <f>VLOOKUP(AO25,'[1]Llista Indicadors'!$B$6:$AA$1048,$CU$13,FALSE)</f>
        <v>% de població en edat escolar que ha participat en visites escolars als Museus</v>
      </c>
      <c r="AR25" s="56">
        <f>VLOOKUP(AO25,'[1]Llista Indicadors'!$B$6:$AA$1048,$CV$13,FALSE)</f>
        <v>44.794313774194173</v>
      </c>
      <c r="AS25" s="57">
        <f>VLOOKUP(AO25,'[1]Llista Indicadors'!$B$6:$AA$1048,$CW$13,FALSE)</f>
        <v>16.113601677120219</v>
      </c>
      <c r="AT25" s="57">
        <f>VLOOKUP(AO25,'[1]Llista Indicadors'!$B$6:$AA$1048,$CX$13,FALSE)</f>
        <v>28.96651836920427</v>
      </c>
      <c r="AU25" s="58">
        <f>VLOOKUP(AO25,'[1]Llista Indicadors'!$B$6:$AA$1048,$CY$13,FALSE)</f>
        <v>42.129710330684439</v>
      </c>
      <c r="AV25" s="59">
        <f>VLOOKUP(AO25,'[1]Llista Indicadors'!$B$6:$AA$1048,$CZ$13,FALSE)</f>
        <v>47.746704757883563</v>
      </c>
      <c r="AW25" s="42" t="str">
        <f>IF(AR25="-","",IF(AS25=AR25,"M",IF(AS25&gt;AR25,"P","B")))</f>
        <v>B</v>
      </c>
      <c r="AX25" s="42" t="str">
        <f>IF(AS25="-","",IF(AT25=AS25,"M",IF(AT25&gt;AS25,"P","B")))</f>
        <v>P</v>
      </c>
      <c r="AY25" s="42" t="str">
        <f>IF(AV25="-","",IF(AT25="-","",IF(AV25=AT25,"M",IF(AV25&gt;AT25,"P","B"))))</f>
        <v>P</v>
      </c>
      <c r="AZ25" s="60">
        <f>IF(AV25="-","",IF(AR25="-","",(AV25-AR25)/AR25))</f>
        <v>6.5909950056880912E-2</v>
      </c>
      <c r="BA25" s="61">
        <f>COUNTIF(AW25:AY25,"P")</f>
        <v>2</v>
      </c>
      <c r="BB25" s="61">
        <f>COUNTIF(AW25:AY25,"B")</f>
        <v>1</v>
      </c>
      <c r="BC25" s="61">
        <f>COUNTIF(AW25:AY25,"M")</f>
        <v>0</v>
      </c>
      <c r="BD25" s="61" t="str">
        <f>IF(BA25&gt;0,IF(BB25=0,"P",""),IF(BB25&gt;0,IF(BA25=0,"B",""),""))</f>
        <v/>
      </c>
      <c r="BE25" s="118" t="str">
        <f>IF(BD25="P","é",IF(BD25="B","ê",IF(AZ25="","",IF(AW25=AX25,IF(AX25=AY25,IF(AY25="P","é","ê"),IF(AZ25&lt;0.05,IF(AZ25&gt;-0.05,"è",""),"")),IF(AZ25&lt;0.05,IF(AZ25&gt;-0.05,"è",""),"")))))</f>
        <v/>
      </c>
      <c r="BF25" s="119"/>
      <c r="BG25" s="106">
        <v>51</v>
      </c>
      <c r="BH25" s="54">
        <f>VLOOKUP(BG25,'[1]Llista Indicadors'!$B$6:$BA$1048,30,FALSE)</f>
        <v>86316</v>
      </c>
      <c r="BI25" s="70" t="str">
        <f>VLOOKUP(BG25,'[1]Llista Indicadors'!$B$6:$AA$1048,$CU$13,FALSE)</f>
        <v>Nombre de perfils actius a les xarxes socials per cada 10.000 habitants</v>
      </c>
      <c r="BJ25" s="56">
        <f>VLOOKUP(BG25,'[1]Llista Indicadors'!$B$6:$AA$1048,$CV$13,FALSE)</f>
        <v>2.9116723006112251</v>
      </c>
      <c r="BK25" s="57">
        <f>VLOOKUP(BG25,'[1]Llista Indicadors'!$B$6:$AA$1048,$CW$13,FALSE)</f>
        <v>2.7425074821391049</v>
      </c>
      <c r="BL25" s="57">
        <f>VLOOKUP(BG25,'[1]Llista Indicadors'!$B$6:$AA$1048,$CX$13,FALSE)</f>
        <v>3.0484620791075909</v>
      </c>
      <c r="BM25" s="58">
        <f>VLOOKUP(BG25,'[1]Llista Indicadors'!$B$6:$AA$1048,$CY$13,FALSE)</f>
        <v>2.6774382608035689</v>
      </c>
      <c r="BN25" s="59">
        <f>VLOOKUP(BG25,'[1]Llista Indicadors'!$B$6:$AA$1048,$CZ$13,FALSE)</f>
        <v>2.6810029188538729</v>
      </c>
      <c r="BO25" s="42" t="str">
        <f>IF(BJ25="-","",IF(BK25=BJ25,"M",IF(BK25&gt;BJ25,"P","B")))</f>
        <v>B</v>
      </c>
      <c r="BP25" s="42" t="str">
        <f>IF(BK25="-","",IF(BL25=BK25,"M",IF(BL25&gt;BK25,"P","B")))</f>
        <v>P</v>
      </c>
      <c r="BQ25" s="42" t="str">
        <f>IF(BN25="-","",IF(BL25="-","",IF(BN25=BL25,"M",IF(BN25&gt;BL25,"P","B"))))</f>
        <v>B</v>
      </c>
      <c r="BR25" s="60">
        <f>IF(BN25="-","",IF(BJ25="-","",(BN25-BJ25)/BJ25))</f>
        <v>-7.9222301805367837E-2</v>
      </c>
      <c r="BS25" s="61">
        <f>COUNTIF(BO25:BQ25,"P")</f>
        <v>1</v>
      </c>
      <c r="BT25" s="61">
        <f>COUNTIF(BO25:BQ25,"B")</f>
        <v>2</v>
      </c>
      <c r="BU25" s="61">
        <f>COUNTIF(BO25:BQ25,"M")</f>
        <v>0</v>
      </c>
      <c r="BV25" s="61" t="str">
        <f>IF(BS25&gt;0,IF(BT25=0,"P",""),IF(BT25&gt;0,IF(BS25=0,"B",""),""))</f>
        <v/>
      </c>
      <c r="BW25" s="118" t="str">
        <f>IF(BV25="P","é",IF(BV25="B","ê",IF(BR25="","",IF(BO25=BP25,IF(BP25=BQ25,IF(BQ25="P","é","ê"),IF(BR25&lt;0.05,IF(BR25&gt;-0.05,"è",""),"")),IF(BR25&lt;0.05,IF(BR25&gt;-0.05,"è",""),"")))))</f>
        <v/>
      </c>
      <c r="BX25" s="119"/>
      <c r="BY25" s="106">
        <v>54</v>
      </c>
      <c r="BZ25" s="54">
        <f>VLOOKUP(BY25,'[1]Llista Indicadors'!$B$6:$BA$1048,30,FALSE)</f>
        <v>89299</v>
      </c>
      <c r="CA25" s="64" t="str">
        <f>VLOOKUP(BY25,'[1]Llista Indicadors'!$B$6:$AA$1048,$CU$13,FALSE)</f>
        <v>Nombre de Newsletters de l'àrea de cultura enviats durant l'any</v>
      </c>
      <c r="CB25" s="56">
        <f>VLOOKUP(BY25,'[1]Llista Indicadors'!$B$6:$AA$1048,$CV$13,FALSE)</f>
        <v>52.277777777777779</v>
      </c>
      <c r="CC25" s="57">
        <f>VLOOKUP(BY25,'[1]Llista Indicadors'!$B$6:$AA$1048,$CW$13,FALSE)</f>
        <v>63.8</v>
      </c>
      <c r="CD25" s="57">
        <f>VLOOKUP(BY25,'[1]Llista Indicadors'!$B$6:$AA$1048,$CX$13,FALSE)</f>
        <v>79.523809523809518</v>
      </c>
      <c r="CE25" s="58">
        <f>VLOOKUP(BY25,'[1]Llista Indicadors'!$B$6:$AA$1048,$CY$13,FALSE)</f>
        <v>64.862068965517238</v>
      </c>
      <c r="CF25" s="59">
        <f>VLOOKUP(BY25,'[1]Llista Indicadors'!$B$6:$AA$1048,$CZ$13,FALSE)</f>
        <v>72.857142857142861</v>
      </c>
      <c r="CG25" s="42" t="str">
        <f t="shared" ref="CG25:CG26" si="75">IF(CB25="-","",IF(CC25=CB25,"M",IF(CC25&gt;CB25,"P","B")))</f>
        <v>P</v>
      </c>
      <c r="CH25" s="42" t="str">
        <f t="shared" si="69"/>
        <v>P</v>
      </c>
      <c r="CI25" s="42" t="str">
        <f t="shared" ref="CI25:CI26" si="76">IF(CF25="-","",IF(CD25="-","",IF(CF25=CD25,"M",IF(CF25&gt;CD25,"P","B"))))</f>
        <v>B</v>
      </c>
      <c r="CJ25" s="60">
        <f t="shared" ref="CJ25:CJ26" si="77">IF(CF25="-","",IF(CB25="-","",(CF25-CB25)/CB25))</f>
        <v>0.39365416729922581</v>
      </c>
      <c r="CK25" s="61">
        <f t="shared" ref="CK25:CK26" si="78">COUNTIF(CG25:CI25,"P")</f>
        <v>2</v>
      </c>
      <c r="CL25" s="61">
        <f t="shared" ref="CL25:CL26" si="79">COUNTIF(CG25:CI25,"B")</f>
        <v>1</v>
      </c>
      <c r="CM25" s="61">
        <f t="shared" ref="CM25:CM26" si="80">COUNTIF(CG25:CI25,"M")</f>
        <v>0</v>
      </c>
      <c r="CN25" s="61" t="str">
        <f t="shared" si="70"/>
        <v/>
      </c>
      <c r="CO25" s="118" t="str">
        <f t="shared" ref="CO25:CO26" si="81">IF(CN25="P","é",IF(CN25="B","ê",IF(CJ25="","",IF(CG25=CH25,IF(CH25=CI25,IF(CI25="P","é","ê"),IF(CJ25&lt;0.05,IF(CJ25&gt;-0.05,"è",""),"")),IF(CJ25&lt;0.05,IF(CJ25&gt;-0.05,"è",""),"")))))</f>
        <v/>
      </c>
      <c r="CP25" s="116"/>
      <c r="CQ25" s="33"/>
    </row>
    <row r="26" spans="2:100" ht="84" customHeight="1" thickBot="1" x14ac:dyDescent="0.4">
      <c r="B26" s="103"/>
      <c r="C26" s="104"/>
      <c r="D26" s="117"/>
      <c r="E26" s="106">
        <v>40</v>
      </c>
      <c r="F26" s="54">
        <f>VLOOKUP(E26,'[1]Llista Indicadors'!$B$6:$BA$1048,30,FALSE)</f>
        <v>91032</v>
      </c>
      <c r="G26" s="55" t="str">
        <f>VLOOKUP(E26,'[1]Llista Indicadors'!$B$6:$AA$1048,$CU$13,FALSE)</f>
        <v>Usos dels CCP del municipi per cada 100 habitants</v>
      </c>
      <c r="H26" s="56">
        <f>VLOOKUP(E26,'[1]Llista Indicadors'!$B$6:$AA$1048,$CV$13,FALSE)</f>
        <v>92.652446087304071</v>
      </c>
      <c r="I26" s="57">
        <f>VLOOKUP(E26,'[1]Llista Indicadors'!$B$6:$AA$1048,$CW$13,FALSE)</f>
        <v>29.778874907081651</v>
      </c>
      <c r="J26" s="57">
        <f>VLOOKUP(E26,'[1]Llista Indicadors'!$B$6:$AA$1048,$CX$13,FALSE)</f>
        <v>41.175909378377924</v>
      </c>
      <c r="K26" s="58">
        <f>VLOOKUP(E26,'[1]Llista Indicadors'!$B$6:$AA$1048,$CY$13,FALSE)</f>
        <v>84.541629944800235</v>
      </c>
      <c r="L26" s="59">
        <f>VLOOKUP(E26,'[1]Llista Indicadors'!$B$6:$AA$1048,$CZ$13,FALSE)</f>
        <v>107.1854834712576</v>
      </c>
      <c r="M26" s="42" t="str">
        <f t="shared" si="61"/>
        <v>B</v>
      </c>
      <c r="N26" s="42" t="str">
        <f t="shared" si="61"/>
        <v>P</v>
      </c>
      <c r="O26" s="42" t="str">
        <f>IF(L26="-","",IF(J26="-","",IF(L26=J26,"M",IF(L26&gt;J26,"P","B"))))</f>
        <v>P</v>
      </c>
      <c r="P26" s="60">
        <f>IF(L26="-","",IF(H26="-","",(L26-H26)/H26))</f>
        <v>0.15685540962684796</v>
      </c>
      <c r="Q26" s="61">
        <f t="shared" si="71"/>
        <v>2</v>
      </c>
      <c r="R26" s="61">
        <f t="shared" si="72"/>
        <v>1</v>
      </c>
      <c r="S26" s="61">
        <f t="shared" si="73"/>
        <v>0</v>
      </c>
      <c r="T26" s="61" t="str">
        <f t="shared" si="62"/>
        <v/>
      </c>
      <c r="U26" s="118" t="str">
        <f t="shared" si="74"/>
        <v/>
      </c>
      <c r="V26" s="114"/>
      <c r="W26" s="106">
        <v>44</v>
      </c>
      <c r="X26" s="54">
        <f>VLOOKUP(W26,'[1]Llista Indicadors'!$B$6:$BA$1048,30,FALSE)</f>
        <v>91052</v>
      </c>
      <c r="Y26" s="70" t="str">
        <f>VLOOKUP(W26,'[1]Llista Indicadors'!$B$6:$AA$1048,$CU$13,FALSE)</f>
        <v>Visites presencials als Centres d'art per cada 100 habitants</v>
      </c>
      <c r="Z26" s="56">
        <f>VLOOKUP(W26,'[1]Llista Indicadors'!$B$6:$AA$1048,$CV$13,FALSE)</f>
        <v>14.09228161321351</v>
      </c>
      <c r="AA26" s="57">
        <f>VLOOKUP(W26,'[1]Llista Indicadors'!$B$6:$AA$1048,$CW$13,FALSE)</f>
        <v>6.9224400121328378</v>
      </c>
      <c r="AB26" s="57">
        <f>VLOOKUP(W26,'[1]Llista Indicadors'!$B$6:$AA$1048,$CX$13,FALSE)</f>
        <v>11.03708930008615</v>
      </c>
      <c r="AC26" s="58">
        <f>VLOOKUP(W26,'[1]Llista Indicadors'!$B$6:$AA$1048,$CY$13,FALSE)</f>
        <v>11.507383836068851</v>
      </c>
      <c r="AD26" s="59">
        <f>VLOOKUP(W26,'[1]Llista Indicadors'!$B$6:$AA$1048,$CZ$13,FALSE)</f>
        <v>12.90836783466878</v>
      </c>
      <c r="AE26" s="42" t="str">
        <f>IF(Z26="-","",IF(AA26=Z26,"M",IF(AA26&gt;Z26,"P","B")))</f>
        <v>B</v>
      </c>
      <c r="AF26" s="42" t="str">
        <f>IF(AA26="-","",IF(AB26=AA26,"M",IF(AB26&gt;AA26,"P","B")))</f>
        <v>P</v>
      </c>
      <c r="AG26" s="42" t="str">
        <f>IF(AD26="-","",IF(AB26="-","",IF(AD26=AB26,"M",IF(AD26&gt;AB26,"P","B"))))</f>
        <v>P</v>
      </c>
      <c r="AH26" s="60">
        <f>IF(AD26="-","",IF(Z26="-","",(AD26-Z26)/Z26))</f>
        <v>-8.4011504385112679E-2</v>
      </c>
      <c r="AI26" s="61">
        <f>COUNTIF(AE26:AG26,"P")</f>
        <v>2</v>
      </c>
      <c r="AJ26" s="61">
        <f>COUNTIF(AE26:AG26,"B")</f>
        <v>1</v>
      </c>
      <c r="AK26" s="61">
        <f>COUNTIF(AE26:AG26,"M")</f>
        <v>0</v>
      </c>
      <c r="AL26" s="61" t="str">
        <f>IF(AI26&gt;0,IF(AJ26=0,"P",""),IF(AJ26&gt;0,IF(AI26=0,"B",""),""))</f>
        <v/>
      </c>
      <c r="AM26" s="118" t="str">
        <f>IF(AL26="P","é",IF(AL26="B","ê",IF(AH26="","",IF(AE26=AF26,IF(AF26=AG26,IF(AG26="P","é","ê"),IF(AH26&lt;0.05,IF(AH26&gt;-0.05,"è",""),"")),IF(AH26&lt;0.05,IF(AH26&gt;-0.05,"è",""),"")))))</f>
        <v/>
      </c>
      <c r="AN26" s="114"/>
      <c r="AO26" s="106">
        <v>48</v>
      </c>
      <c r="AP26" s="54">
        <f>VLOOKUP(AO26,'[1]Llista Indicadors'!$B$6:$BA$1048,30,FALSE)</f>
        <v>91077</v>
      </c>
      <c r="AQ26" s="70" t="str">
        <f>VLOOKUP(AO26,'[1]Llista Indicadors'!$B$6:$AA$1048,$CU$13,FALSE)</f>
        <v>% de població en edat escolar assistents a funcions realitzades a l'Espai escènic per al públic escolar</v>
      </c>
      <c r="AR26" s="56">
        <f>VLOOKUP(AO26,'[1]Llista Indicadors'!$B$6:$AA$1048,$CV$13,FALSE)</f>
        <v>65.622384052533647</v>
      </c>
      <c r="AS26" s="57">
        <f>VLOOKUP(AO26,'[1]Llista Indicadors'!$B$6:$AA$1048,$CW$13,FALSE)</f>
        <v>18.134543078349459</v>
      </c>
      <c r="AT26" s="57">
        <f>VLOOKUP(AO26,'[1]Llista Indicadors'!$B$6:$AA$1048,$CX$13,FALSE)</f>
        <v>21.720262254136749</v>
      </c>
      <c r="AU26" s="58">
        <f>VLOOKUP(AO26,'[1]Llista Indicadors'!$B$6:$AA$1048,$CY$13,FALSE)</f>
        <v>44.087003949987668</v>
      </c>
      <c r="AV26" s="59">
        <f>VLOOKUP(AO26,'[1]Llista Indicadors'!$B$6:$AA$1048,$CZ$13,FALSE)</f>
        <v>47.679443818113491</v>
      </c>
      <c r="AW26" s="42" t="str">
        <f>IF(AR26="-","",IF(AS26=AR26,"M",IF(AS26&gt;AR26,"P","B")))</f>
        <v>B</v>
      </c>
      <c r="AX26" s="42" t="str">
        <f>IF(AS26="-","",IF(AT26=AS26,"M",IF(AT26&gt;AS26,"P","B")))</f>
        <v>P</v>
      </c>
      <c r="AY26" s="42" t="str">
        <f>IF(AV26="-","",IF(AT26="-","",IF(AV26=AT26,"M",IF(AV26&gt;AT26,"P","B"))))</f>
        <v>P</v>
      </c>
      <c r="AZ26" s="60">
        <f>IF(AV26="-","",IF(AR26="-","",(AV26-AR26)/AR26))</f>
        <v>-0.27342713151134573</v>
      </c>
      <c r="BA26" s="61">
        <f>COUNTIF(AW26:AY26,"P")</f>
        <v>2</v>
      </c>
      <c r="BB26" s="61">
        <f>COUNTIF(AW26:AY26,"B")</f>
        <v>1</v>
      </c>
      <c r="BC26" s="61">
        <f>COUNTIF(AW26:AY26,"M")</f>
        <v>0</v>
      </c>
      <c r="BD26" s="61" t="str">
        <f>IF(BA26&gt;0,IF(BB26=0,"P",""),IF(BB26&gt;0,IF(BA26=0,"B",""),""))</f>
        <v/>
      </c>
      <c r="BE26" s="118" t="str">
        <f>IF(BD26="P","é",IF(BD26="B","ê",IF(AZ26="","",IF(AW26=AX26,IF(AX26=AY26,IF(AY26="P","é","ê"),IF(AZ26&lt;0.05,IF(AZ26&gt;-0.05,"è",""),"")),IF(AZ26&lt;0.05,IF(AZ26&gt;-0.05,"è",""),"")))))</f>
        <v/>
      </c>
      <c r="BF26" s="119"/>
      <c r="BG26" s="106">
        <v>52</v>
      </c>
      <c r="BH26" s="54">
        <f>VLOOKUP(BG26,'[1]Llista Indicadors'!$B$6:$BA$1048,30,FALSE)</f>
        <v>86321</v>
      </c>
      <c r="BI26" s="70" t="str">
        <f>VLOOKUP(BG26,'[1]Llista Indicadors'!$B$6:$AA$1048,$CU$13,FALSE)</f>
        <v>Nombre total de seguidors a les xarxes socials per 1.000 habitants</v>
      </c>
      <c r="BJ26" s="56">
        <f>VLOOKUP(BG26,'[1]Llista Indicadors'!$B$6:$AA$1048,$CV$13,FALSE)</f>
        <v>537.01244330012901</v>
      </c>
      <c r="BK26" s="57">
        <f>VLOOKUP(BG26,'[1]Llista Indicadors'!$B$6:$AA$1048,$CW$13,FALSE)</f>
        <v>531.16624921006144</v>
      </c>
      <c r="BL26" s="57">
        <f>VLOOKUP(BG26,'[1]Llista Indicadors'!$B$6:$AA$1048,$CX$13,FALSE)</f>
        <v>656.9830951487113</v>
      </c>
      <c r="BM26" s="58">
        <f>VLOOKUP(BG26,'[1]Llista Indicadors'!$B$6:$AA$1048,$CY$13,FALSE)</f>
        <v>729.29623429903825</v>
      </c>
      <c r="BN26" s="59">
        <f>VLOOKUP(BG26,'[1]Llista Indicadors'!$B$6:$AA$1048,$CZ$13,FALSE)</f>
        <v>756.62626239186898</v>
      </c>
      <c r="BO26" s="42" t="str">
        <f>IF(BJ26="-","",IF(BK26=BJ26,"M",IF(BK26&gt;BJ26,"P","B")))</f>
        <v>B</v>
      </c>
      <c r="BP26" s="42" t="str">
        <f>IF(BK26="-","",IF(BL26=BK26,"M",IF(BL26&gt;BK26,"P","B")))</f>
        <v>P</v>
      </c>
      <c r="BQ26" s="42" t="str">
        <f>IF(BN26="-","",IF(BL26="-","",IF(BN26=BL26,"M",IF(BN26&gt;BL26,"P","B"))))</f>
        <v>P</v>
      </c>
      <c r="BR26" s="60">
        <f>IF(BN26="-","",IF(BJ26="-","",(BN26-BJ26)/BJ26))</f>
        <v>0.4089548051105415</v>
      </c>
      <c r="BS26" s="61">
        <f>COUNTIF(BO26:BQ26,"P")</f>
        <v>2</v>
      </c>
      <c r="BT26" s="61">
        <f>COUNTIF(BO26:BQ26,"B")</f>
        <v>1</v>
      </c>
      <c r="BU26" s="61">
        <f>COUNTIF(BO26:BQ26,"M")</f>
        <v>0</v>
      </c>
      <c r="BV26" s="61" t="str">
        <f>IF(BS26&gt;0,IF(BT26=0,"P",""),IF(BT26&gt;0,IF(BS26=0,"B",""),""))</f>
        <v/>
      </c>
      <c r="BW26" s="118" t="str">
        <f>IF(BV26="P","é",IF(BV26="B","ê",IF(BR26="","",IF(BO26=BP26,IF(BP26=BQ26,IF(BQ26="P","é","ê"),IF(BR26&lt;0.05,IF(BR26&gt;-0.05,"è",""),"")),IF(BR26&lt;0.05,IF(BR26&gt;-0.05,"è",""),"")))))</f>
        <v/>
      </c>
      <c r="BX26" s="119"/>
      <c r="BY26" s="106">
        <v>55</v>
      </c>
      <c r="BZ26" s="54">
        <f>VLOOKUP(BY26,'[1]Llista Indicadors'!$B$6:$BA$1048,30,FALSE)</f>
        <v>89304</v>
      </c>
      <c r="CA26" s="64" t="str">
        <f>VLOOKUP(BY26,'[1]Llista Indicadors'!$B$6:$AA$1048,$CU$13,FALSE)</f>
        <v>Nombre de suscriptors a les newsletters de l'àrea de cultura per 1.000 habitants</v>
      </c>
      <c r="CB26" s="56">
        <f>VLOOKUP(BY26,'[1]Llista Indicadors'!$B$6:$AA$1048,$CV$13,FALSE)</f>
        <v>118.3925958003673</v>
      </c>
      <c r="CC26" s="57">
        <f>VLOOKUP(BY26,'[1]Llista Indicadors'!$B$6:$AA$1048,$CW$13,FALSE)</f>
        <v>100.27541895002921</v>
      </c>
      <c r="CD26" s="57">
        <f>VLOOKUP(BY26,'[1]Llista Indicadors'!$B$6:$AA$1048,$CX$13,FALSE)</f>
        <v>118.7260641222064</v>
      </c>
      <c r="CE26" s="58">
        <f>VLOOKUP(BY26,'[1]Llista Indicadors'!$B$6:$AA$1048,$CY$13,FALSE)</f>
        <v>111.688713915926</v>
      </c>
      <c r="CF26" s="59">
        <f>VLOOKUP(BY26,'[1]Llista Indicadors'!$B$6:$AA$1048,$CZ$13,FALSE)</f>
        <v>133.2070060665302</v>
      </c>
      <c r="CG26" s="42" t="str">
        <f t="shared" si="75"/>
        <v>B</v>
      </c>
      <c r="CH26" s="42" t="str">
        <f t="shared" si="69"/>
        <v>P</v>
      </c>
      <c r="CI26" s="42" t="str">
        <f t="shared" si="76"/>
        <v>P</v>
      </c>
      <c r="CJ26" s="60">
        <f t="shared" si="77"/>
        <v>0.12512953336324209</v>
      </c>
      <c r="CK26" s="61">
        <f t="shared" si="78"/>
        <v>2</v>
      </c>
      <c r="CL26" s="61">
        <f t="shared" si="79"/>
        <v>1</v>
      </c>
      <c r="CM26" s="61">
        <f t="shared" si="80"/>
        <v>0</v>
      </c>
      <c r="CN26" s="61" t="str">
        <f t="shared" si="70"/>
        <v/>
      </c>
      <c r="CO26" s="118" t="str">
        <f t="shared" si="81"/>
        <v/>
      </c>
      <c r="CP26" s="116"/>
      <c r="CQ26" s="33"/>
    </row>
    <row r="27" spans="2:100" ht="84" customHeight="1" thickBot="1" x14ac:dyDescent="0.7">
      <c r="B27" s="103"/>
      <c r="C27" s="104"/>
      <c r="D27" s="117"/>
      <c r="E27" s="106">
        <v>41</v>
      </c>
      <c r="F27" s="54">
        <f>VLOOKUP(E27,'[1]Llista Indicadors'!$B$6:$BA$1048,30,FALSE)</f>
        <v>91037</v>
      </c>
      <c r="G27" s="55" t="str">
        <f>VLOOKUP(E27,'[1]Llista Indicadors'!$B$6:$AA$1048,$CU$13,FALSE)</f>
        <v>Visitants presencials als Museus per cada 100 habitants</v>
      </c>
      <c r="H27" s="56">
        <f>VLOOKUP(E27,'[1]Llista Indicadors'!$B$6:$AA$1048,$CV$13,FALSE)</f>
        <v>26.285861489234769</v>
      </c>
      <c r="I27" s="57">
        <f>VLOOKUP(E27,'[1]Llista Indicadors'!$B$6:$AA$1048,$CW$13,FALSE)</f>
        <v>9.4486724719689619</v>
      </c>
      <c r="J27" s="57">
        <f>VLOOKUP(E27,'[1]Llista Indicadors'!$B$6:$AA$1048,$CX$13,FALSE)</f>
        <v>18.292389773779881</v>
      </c>
      <c r="K27" s="58">
        <f>VLOOKUP(E27,'[1]Llista Indicadors'!$B$6:$AA$1048,$CY$13,FALSE)</f>
        <v>21.8755007210383</v>
      </c>
      <c r="L27" s="59">
        <f>VLOOKUP(E27,'[1]Llista Indicadors'!$B$6:$AA$1048,$CZ$13,FALSE)</f>
        <v>24.363258311140061</v>
      </c>
      <c r="M27" s="42" t="str">
        <f t="shared" si="61"/>
        <v>B</v>
      </c>
      <c r="N27" s="42" t="str">
        <f t="shared" si="61"/>
        <v>P</v>
      </c>
      <c r="O27" s="42" t="str">
        <f>IF(L27="-","",IF(J27="-","",IF(L27=J27,"M",IF(L27&gt;J27,"P","B"))))</f>
        <v>P</v>
      </c>
      <c r="P27" s="60">
        <f>IF(L27="-","",IF(H27="-","",(L27-H27)/H27))</f>
        <v>-7.3142102604554129E-2</v>
      </c>
      <c r="Q27" s="61">
        <f t="shared" si="71"/>
        <v>2</v>
      </c>
      <c r="R27" s="61">
        <f t="shared" si="72"/>
        <v>1</v>
      </c>
      <c r="S27" s="61">
        <f t="shared" si="73"/>
        <v>0</v>
      </c>
      <c r="T27" s="61" t="str">
        <f t="shared" si="62"/>
        <v/>
      </c>
      <c r="U27" s="118" t="str">
        <f t="shared" si="74"/>
        <v/>
      </c>
      <c r="V27" s="114"/>
      <c r="W27" s="106">
        <v>45</v>
      </c>
      <c r="X27" s="54">
        <f>VLOOKUP(W27,'[1]Llista Indicadors'!$B$6:$BA$1048,30,FALSE)</f>
        <v>91057</v>
      </c>
      <c r="Y27" s="70" t="str">
        <f>VLOOKUP(W27,'[1]Llista Indicadors'!$B$6:$AA$1048,$CU$13,FALSE)</f>
        <v>Assistència als Festivals municipals per 100 habitants</v>
      </c>
      <c r="Z27" s="56">
        <f>VLOOKUP(W27,'[1]Llista Indicadors'!$B$6:$AA$1048,$CV$13,FALSE)</f>
        <v>23.82030735447356</v>
      </c>
      <c r="AA27" s="57">
        <f>VLOOKUP(W27,'[1]Llista Indicadors'!$B$6:$AA$1048,$CW$13,FALSE)</f>
        <v>5.5905885259838426</v>
      </c>
      <c r="AB27" s="57">
        <f>VLOOKUP(W27,'[1]Llista Indicadors'!$B$6:$AA$1048,$CX$13,FALSE)</f>
        <v>14.210032034641459</v>
      </c>
      <c r="AC27" s="58">
        <f>VLOOKUP(W27,'[1]Llista Indicadors'!$B$6:$AA$1048,$CY$13,FALSE)</f>
        <v>30.38023658898522</v>
      </c>
      <c r="AD27" s="59">
        <f>VLOOKUP(W27,'[1]Llista Indicadors'!$B$6:$AA$1048,$CZ$13,FALSE)</f>
        <v>27.429155077688481</v>
      </c>
      <c r="AE27" s="42" t="str">
        <f t="shared" ref="AE27:AF27" si="82">IF(Z27="-","",IF(AA27=Z27,"M",IF(AA27&gt;Z27,"P","B")))</f>
        <v>B</v>
      </c>
      <c r="AF27" s="42" t="str">
        <f t="shared" si="82"/>
        <v>P</v>
      </c>
      <c r="AG27" s="42" t="str">
        <f t="shared" ref="AG27" si="83">IF(AD27="-","",IF(AB27="-","",IF(AD27=AB27,"M",IF(AD27&gt;AB27,"P","B"))))</f>
        <v>P</v>
      </c>
      <c r="AH27" s="60">
        <f t="shared" ref="AH27" si="84">IF(AD27="-","",IF(Z27="-","",(AD27-Z27)/Z27))</f>
        <v>0.15150298732552517</v>
      </c>
      <c r="AI27" s="61">
        <f t="shared" ref="AI27" si="85">COUNTIF(AE27:AG27,"P")</f>
        <v>2</v>
      </c>
      <c r="AJ27" s="61">
        <f t="shared" ref="AJ27" si="86">COUNTIF(AE27:AG27,"B")</f>
        <v>1</v>
      </c>
      <c r="AK27" s="61">
        <f t="shared" ref="AK27" si="87">COUNTIF(AE27:AG27,"M")</f>
        <v>0</v>
      </c>
      <c r="AL27" s="61" t="str">
        <f t="shared" ref="AL27" si="88">IF(AI27&gt;0,IF(AJ27=0,"P",""),IF(AJ27&gt;0,IF(AI27=0,"B",""),""))</f>
        <v/>
      </c>
      <c r="AM27" s="118" t="str">
        <f t="shared" ref="AM27" si="89">IF(AL27="P","é",IF(AL27="B","ê",IF(AH27="","",IF(AE27=AF27,IF(AF27=AG27,IF(AG27="P","é","ê"),IF(AH27&lt;0.05,IF(AH27&gt;-0.05,"è",""),"")),IF(AH27&lt;0.05,IF(AH27&gt;-0.05,"è",""),"")))))</f>
        <v/>
      </c>
      <c r="AN27" s="114"/>
      <c r="AO27" s="106">
        <v>49</v>
      </c>
      <c r="AP27" s="54">
        <f>VLOOKUP(AO27,'[1]Llista Indicadors'!$B$6:$BA$1048,30,FALSE)</f>
        <v>91082</v>
      </c>
      <c r="AQ27" s="70" t="str">
        <f>VLOOKUP(AO27,'[1]Llista Indicadors'!$B$6:$AA$1048,$CU$13,FALSE)</f>
        <v>% de població en edat escolar que ha participat en visites escolars al Centre d'art</v>
      </c>
      <c r="AR27" s="56">
        <f>VLOOKUP(AO27,'[1]Llista Indicadors'!$B$6:$AA$1048,$CV$13,FALSE)</f>
        <v>8.086534843507561</v>
      </c>
      <c r="AS27" s="57">
        <f>VLOOKUP(AO27,'[1]Llista Indicadors'!$B$6:$AA$1048,$CW$13,FALSE)</f>
        <v>2.045551596044183</v>
      </c>
      <c r="AT27" s="57">
        <f>VLOOKUP(AO27,'[1]Llista Indicadors'!$B$6:$AA$1048,$CX$13,FALSE)</f>
        <v>6.7946830316452829</v>
      </c>
      <c r="AU27" s="58">
        <f>VLOOKUP(AO27,'[1]Llista Indicadors'!$B$6:$AA$1048,$CY$13,FALSE)</f>
        <v>8.5268509461531963</v>
      </c>
      <c r="AV27" s="59">
        <f>VLOOKUP(AO27,'[1]Llista Indicadors'!$B$6:$AA$1048,$CZ$13,FALSE)</f>
        <v>9.8784404041714655</v>
      </c>
      <c r="AW27" s="42" t="str">
        <f t="shared" ref="AW27:AX27" si="90">IF(AR27="-","",IF(AS27=AR27,"M",IF(AS27&gt;AR27,"P","B")))</f>
        <v>B</v>
      </c>
      <c r="AX27" s="42" t="str">
        <f t="shared" si="90"/>
        <v>P</v>
      </c>
      <c r="AY27" s="42" t="str">
        <f t="shared" ref="AY27" si="91">IF(AV27="-","",IF(AT27="-","",IF(AV27=AT27,"M",IF(AV27&gt;AT27,"P","B"))))</f>
        <v>P</v>
      </c>
      <c r="AZ27" s="60">
        <f t="shared" ref="AZ27" si="92">IF(AV27="-","",IF(AR27="-","",(AV27-AR27)/AR27))</f>
        <v>0.22159127430243775</v>
      </c>
      <c r="BA27" s="61">
        <f t="shared" ref="BA27" si="93">COUNTIF(AW27:AY27,"P")</f>
        <v>2</v>
      </c>
      <c r="BB27" s="61">
        <f t="shared" ref="BB27" si="94">COUNTIF(AW27:AY27,"B")</f>
        <v>1</v>
      </c>
      <c r="BC27" s="61">
        <f t="shared" ref="BC27" si="95">COUNTIF(AW27:AY27,"M")</f>
        <v>0</v>
      </c>
      <c r="BD27" s="61" t="str">
        <f t="shared" ref="BD27" si="96">IF(BA27&gt;0,IF(BB27=0,"P",""),IF(BB27&gt;0,IF(BA27=0,"B",""),""))</f>
        <v/>
      </c>
      <c r="BE27" s="118" t="str">
        <f t="shared" ref="BE27" si="97">IF(BD27="P","é",IF(BD27="B","ê",IF(AZ27="","",IF(AW27=AX27,IF(AX27=AY27,IF(AY27="P","é","ê"),IF(AZ27&lt;0.05,IF(AZ27&gt;-0.05,"è",""),"")),IF(AZ27&lt;0.05,IF(AZ27&gt;-0.05,"è",""),"")))))</f>
        <v/>
      </c>
      <c r="BF27" s="119"/>
      <c r="BG27" s="106"/>
      <c r="BH27" s="119"/>
      <c r="BI27" s="119"/>
      <c r="BJ27" s="119"/>
      <c r="BK27" s="119"/>
      <c r="BL27" s="119"/>
      <c r="BM27" s="119"/>
      <c r="BN27" s="119"/>
      <c r="BO27" s="42"/>
      <c r="BP27" s="42"/>
      <c r="BQ27" s="42"/>
      <c r="BR27" s="60"/>
      <c r="BS27" s="61"/>
      <c r="BT27" s="61"/>
      <c r="BU27" s="61"/>
      <c r="BV27" s="61"/>
      <c r="BW27" s="118"/>
      <c r="BX27" s="119"/>
      <c r="BY27" s="119"/>
      <c r="BZ27" s="120"/>
      <c r="CA27" s="114"/>
      <c r="CB27" s="119"/>
      <c r="CC27" s="119"/>
      <c r="CD27" s="119"/>
      <c r="CE27" s="119"/>
      <c r="CF27" s="119"/>
      <c r="CG27" s="121"/>
      <c r="CH27" s="121"/>
      <c r="CI27" s="121"/>
      <c r="CJ27" s="121"/>
      <c r="CK27" s="121"/>
      <c r="CL27" s="121"/>
      <c r="CM27" s="121"/>
      <c r="CN27" s="121"/>
      <c r="CO27" s="115"/>
      <c r="CP27" s="116"/>
      <c r="CQ27" s="33"/>
    </row>
    <row r="28" spans="2:100" ht="84" customHeight="1" x14ac:dyDescent="0.65">
      <c r="B28" s="103"/>
      <c r="C28" s="33"/>
      <c r="D28" s="122"/>
      <c r="E28" s="106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42"/>
      <c r="AX28" s="42"/>
      <c r="AY28" s="42"/>
      <c r="AZ28" s="60"/>
      <c r="BA28" s="61"/>
      <c r="BB28" s="61"/>
      <c r="BC28" s="61"/>
      <c r="BD28" s="61"/>
      <c r="BE28" s="118"/>
      <c r="BF28" s="119"/>
      <c r="BG28" s="120"/>
      <c r="BH28" s="120"/>
      <c r="BI28" s="114"/>
      <c r="BJ28" s="119"/>
      <c r="BK28" s="119"/>
      <c r="BL28" s="119"/>
      <c r="BM28" s="119"/>
      <c r="BN28" s="119"/>
      <c r="BO28" s="121"/>
      <c r="BP28" s="121"/>
      <c r="BQ28" s="121"/>
      <c r="BR28" s="121"/>
      <c r="BS28" s="121"/>
      <c r="BT28" s="121"/>
      <c r="BU28" s="121"/>
      <c r="BV28" s="121"/>
      <c r="BW28" s="115"/>
      <c r="BX28" s="119"/>
      <c r="BY28" s="119"/>
      <c r="BZ28" s="119"/>
      <c r="CA28" s="119"/>
      <c r="CB28" s="119"/>
      <c r="CC28" s="119"/>
      <c r="CD28" s="119"/>
      <c r="CE28" s="119"/>
      <c r="CF28" s="119"/>
      <c r="CG28" s="42"/>
      <c r="CH28" s="42"/>
      <c r="CI28" s="42"/>
      <c r="CJ28" s="42"/>
      <c r="CK28" s="43"/>
      <c r="CL28" s="43"/>
      <c r="CM28" s="43"/>
      <c r="CN28" s="43"/>
      <c r="CO28" s="112"/>
      <c r="CP28" s="116"/>
      <c r="CQ28" s="33"/>
    </row>
    <row r="29" spans="2:100" ht="84" customHeight="1" x14ac:dyDescent="0.65">
      <c r="B29" s="103"/>
      <c r="C29" s="33"/>
      <c r="D29" s="122"/>
      <c r="E29" s="106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42"/>
      <c r="AX29" s="42"/>
      <c r="AY29" s="42"/>
      <c r="AZ29" s="60"/>
      <c r="BA29" s="61"/>
      <c r="BB29" s="61"/>
      <c r="BC29" s="61"/>
      <c r="BD29" s="61"/>
      <c r="BE29" s="118"/>
      <c r="BF29" s="119"/>
      <c r="BG29" s="120"/>
      <c r="BH29" s="120"/>
      <c r="BI29" s="114"/>
      <c r="BJ29" s="119"/>
      <c r="BK29" s="119"/>
      <c r="BL29" s="119"/>
      <c r="BM29" s="119"/>
      <c r="BN29" s="119"/>
      <c r="BO29" s="121"/>
      <c r="BP29" s="121"/>
      <c r="BQ29" s="121"/>
      <c r="BR29" s="121"/>
      <c r="BS29" s="121"/>
      <c r="BT29" s="121"/>
      <c r="BU29" s="121"/>
      <c r="BV29" s="121"/>
      <c r="BW29" s="115"/>
      <c r="BX29" s="119"/>
      <c r="BY29" s="119"/>
      <c r="BZ29" s="119"/>
      <c r="CA29" s="119"/>
      <c r="CB29" s="119"/>
      <c r="CC29" s="119"/>
      <c r="CD29" s="119"/>
      <c r="CE29" s="119"/>
      <c r="CF29" s="119"/>
      <c r="CG29" s="42"/>
      <c r="CH29" s="42"/>
      <c r="CI29" s="42"/>
      <c r="CJ29" s="60"/>
      <c r="CK29" s="61"/>
      <c r="CL29" s="61"/>
      <c r="CM29" s="61"/>
      <c r="CN29" s="61"/>
      <c r="CO29" s="118" t="str">
        <f>IF(CN29="P","é",IF(CN29="B","ê",IF(CJ29="","",IF(CG29=CH29,IF(CH29=CI29,IF(CI29="P","é","ê"),IF(CJ29&lt;0.05,IF(CJ29&gt;-0.05,"è",""),"")),IF(CJ29&lt;0.05,IF(CJ29&gt;-0.05,"è",""),"")))))</f>
        <v/>
      </c>
      <c r="CP29" s="116"/>
      <c r="CQ29" s="33"/>
    </row>
    <row r="30" spans="2:100" ht="84" customHeight="1" x14ac:dyDescent="0.65">
      <c r="B30" s="103"/>
      <c r="C30" s="33"/>
      <c r="D30" s="122"/>
      <c r="E30" s="106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42"/>
      <c r="AX30" s="42"/>
      <c r="AY30" s="42"/>
      <c r="AZ30" s="60"/>
      <c r="BA30" s="61"/>
      <c r="BB30" s="61"/>
      <c r="BC30" s="61"/>
      <c r="BD30" s="61"/>
      <c r="BE30" s="118"/>
      <c r="BF30" s="119"/>
      <c r="BG30" s="120"/>
      <c r="BH30" s="120"/>
      <c r="BI30" s="114"/>
      <c r="BJ30" s="119"/>
      <c r="BK30" s="119"/>
      <c r="BL30" s="119"/>
      <c r="BM30" s="119"/>
      <c r="BN30" s="119"/>
      <c r="BO30" s="121"/>
      <c r="BP30" s="121"/>
      <c r="BQ30" s="121"/>
      <c r="BR30" s="121"/>
      <c r="BS30" s="121"/>
      <c r="BT30" s="121"/>
      <c r="BU30" s="121"/>
      <c r="BV30" s="121"/>
      <c r="BW30" s="115"/>
      <c r="BX30" s="119"/>
      <c r="BY30" s="119"/>
      <c r="BZ30" s="119"/>
      <c r="CA30" s="119"/>
      <c r="CB30" s="119"/>
      <c r="CC30" s="119"/>
      <c r="CD30" s="119"/>
      <c r="CE30" s="119"/>
      <c r="CF30" s="119"/>
      <c r="CG30" s="42"/>
      <c r="CH30" s="42"/>
      <c r="CI30" s="42"/>
      <c r="CJ30" s="60"/>
      <c r="CK30" s="61"/>
      <c r="CL30" s="61"/>
      <c r="CM30" s="61"/>
      <c r="CN30" s="61"/>
      <c r="CO30" s="118" t="str">
        <f t="shared" ref="CO30:CO31" si="98">IF(CN30="P","é",IF(CN30="B","ê",IF(CJ30="","",IF(CG30=CH30,IF(CH30=CI30,IF(CI30="P","é","ê"),IF(CJ30&lt;0.05,IF(CJ30&gt;-0.05,"è",""),"")),IF(CJ30&lt;0.05,IF(CJ30&gt;-0.05,"è",""),"")))))</f>
        <v/>
      </c>
      <c r="CP30" s="116"/>
      <c r="CQ30" s="33"/>
    </row>
    <row r="31" spans="2:100" ht="84" customHeight="1" x14ac:dyDescent="0.65">
      <c r="B31" s="103"/>
      <c r="C31" s="33"/>
      <c r="D31" s="122"/>
      <c r="E31" s="106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42"/>
      <c r="AX31" s="42"/>
      <c r="AY31" s="42"/>
      <c r="AZ31" s="60"/>
      <c r="BA31" s="61"/>
      <c r="BB31" s="61"/>
      <c r="BC31" s="61"/>
      <c r="BD31" s="61"/>
      <c r="BE31" s="118"/>
      <c r="BF31" s="119"/>
      <c r="BG31" s="120"/>
      <c r="BH31" s="120"/>
      <c r="BI31" s="114"/>
      <c r="BJ31" s="119"/>
      <c r="BK31" s="119"/>
      <c r="BL31" s="119"/>
      <c r="BM31" s="119"/>
      <c r="BN31" s="119"/>
      <c r="BO31" s="121"/>
      <c r="BP31" s="121"/>
      <c r="BQ31" s="121"/>
      <c r="BR31" s="121"/>
      <c r="BS31" s="121"/>
      <c r="BT31" s="121"/>
      <c r="BU31" s="121"/>
      <c r="BV31" s="121"/>
      <c r="BW31" s="115"/>
      <c r="BX31" s="119"/>
      <c r="BY31" s="119"/>
      <c r="BZ31" s="119"/>
      <c r="CA31" s="119"/>
      <c r="CB31" s="119"/>
      <c r="CC31" s="119"/>
      <c r="CD31" s="119"/>
      <c r="CE31" s="119"/>
      <c r="CF31" s="119"/>
      <c r="CG31" s="42"/>
      <c r="CH31" s="42"/>
      <c r="CI31" s="42"/>
      <c r="CJ31" s="60"/>
      <c r="CK31" s="61"/>
      <c r="CL31" s="61"/>
      <c r="CM31" s="61"/>
      <c r="CN31" s="61"/>
      <c r="CO31" s="118" t="str">
        <f t="shared" si="98"/>
        <v/>
      </c>
      <c r="CP31" s="116"/>
      <c r="CQ31" s="33"/>
    </row>
    <row r="32" spans="2:100" ht="15.75" customHeight="1" thickBot="1" x14ac:dyDescent="0.7">
      <c r="B32" s="123"/>
      <c r="D32" s="124"/>
      <c r="E32" s="125"/>
      <c r="F32" s="125"/>
      <c r="G32" s="126"/>
      <c r="H32" s="127"/>
      <c r="I32" s="127"/>
      <c r="J32" s="127"/>
      <c r="K32" s="127"/>
      <c r="L32" s="127"/>
      <c r="M32" s="128"/>
      <c r="N32" s="128"/>
      <c r="O32" s="128"/>
      <c r="P32" s="128"/>
      <c r="Q32" s="128"/>
      <c r="R32" s="128"/>
      <c r="S32" s="128"/>
      <c r="T32" s="128"/>
      <c r="U32" s="129"/>
      <c r="V32" s="126"/>
      <c r="W32" s="125"/>
      <c r="X32" s="125"/>
      <c r="Y32" s="126"/>
      <c r="Z32" s="127"/>
      <c r="AA32" s="127"/>
      <c r="AB32" s="127"/>
      <c r="AC32" s="127"/>
      <c r="AD32" s="127"/>
      <c r="AE32" s="128"/>
      <c r="AF32" s="128"/>
      <c r="AG32" s="128"/>
      <c r="AH32" s="128"/>
      <c r="AI32" s="128"/>
      <c r="AJ32" s="128"/>
      <c r="AK32" s="128"/>
      <c r="AL32" s="128"/>
      <c r="AM32" s="130"/>
      <c r="AN32" s="127"/>
      <c r="AO32" s="125"/>
      <c r="AP32" s="125"/>
      <c r="AQ32" s="126"/>
      <c r="AR32" s="127"/>
      <c r="AS32" s="127"/>
      <c r="AT32" s="127"/>
      <c r="AU32" s="127"/>
      <c r="AV32" s="127"/>
      <c r="AW32" s="128"/>
      <c r="AX32" s="128"/>
      <c r="AY32" s="128"/>
      <c r="AZ32" s="128"/>
      <c r="BA32" s="128"/>
      <c r="BB32" s="128"/>
      <c r="BC32" s="128"/>
      <c r="BD32" s="128"/>
      <c r="BE32" s="129"/>
      <c r="BF32" s="127"/>
      <c r="BG32" s="125"/>
      <c r="BH32" s="125"/>
      <c r="BI32" s="126"/>
      <c r="BJ32" s="127"/>
      <c r="BK32" s="127"/>
      <c r="BL32" s="127"/>
      <c r="BM32" s="127"/>
      <c r="BN32" s="127"/>
      <c r="BO32" s="128"/>
      <c r="BP32" s="128"/>
      <c r="BQ32" s="128"/>
      <c r="BR32" s="128"/>
      <c r="BS32" s="128"/>
      <c r="BT32" s="128"/>
      <c r="BU32" s="128"/>
      <c r="BV32" s="128"/>
      <c r="BW32" s="129"/>
      <c r="BX32" s="127"/>
      <c r="BY32" s="125"/>
      <c r="BZ32" s="125"/>
      <c r="CA32" s="126"/>
      <c r="CB32" s="127"/>
      <c r="CC32" s="127"/>
      <c r="CD32" s="127"/>
      <c r="CE32" s="127"/>
      <c r="CF32" s="127"/>
      <c r="CG32" s="128"/>
      <c r="CH32" s="128"/>
      <c r="CI32" s="128"/>
      <c r="CJ32" s="128"/>
      <c r="CK32" s="128"/>
      <c r="CL32" s="128"/>
      <c r="CM32" s="128"/>
      <c r="CN32" s="128"/>
      <c r="CO32" s="129"/>
      <c r="CP32" s="131"/>
      <c r="CQ32" s="33"/>
    </row>
    <row r="33" spans="2:100" ht="13.3" customHeight="1" thickBot="1" x14ac:dyDescent="0.7">
      <c r="B33" s="85"/>
      <c r="C33" s="33"/>
      <c r="D33" s="33"/>
      <c r="E33" s="86"/>
      <c r="F33" s="86"/>
      <c r="G33" s="87"/>
      <c r="H33" s="33"/>
      <c r="I33" s="33"/>
      <c r="J33" s="33"/>
      <c r="K33" s="33"/>
      <c r="L33" s="33"/>
      <c r="M33" s="88"/>
      <c r="N33" s="88"/>
      <c r="O33" s="88"/>
      <c r="P33" s="88"/>
      <c r="Q33" s="88"/>
      <c r="R33" s="88"/>
      <c r="S33" s="88"/>
      <c r="T33" s="88"/>
      <c r="U33" s="89"/>
      <c r="Y33" s="87"/>
      <c r="Z33" s="33"/>
      <c r="AA33" s="33"/>
      <c r="AB33" s="33"/>
      <c r="AC33" s="33"/>
      <c r="AD33" s="33"/>
      <c r="AQ33" s="87"/>
      <c r="AR33" s="33"/>
      <c r="AS33" s="33"/>
      <c r="AT33" s="33"/>
      <c r="AU33" s="33"/>
      <c r="AV33" s="33"/>
      <c r="BI33" s="87"/>
      <c r="BJ33" s="33"/>
      <c r="BK33" s="33"/>
      <c r="BL33" s="33"/>
      <c r="BM33" s="33"/>
      <c r="BN33" s="33"/>
      <c r="CA33" s="87"/>
      <c r="CB33" s="33"/>
      <c r="CC33" s="33"/>
      <c r="CD33" s="33"/>
      <c r="CE33" s="33"/>
      <c r="CF33" s="33"/>
      <c r="CR33" s="33"/>
      <c r="CS33" s="33"/>
      <c r="CT33" s="33"/>
      <c r="CU33" s="33"/>
      <c r="CV33" s="33"/>
    </row>
    <row r="34" spans="2:100" ht="24" thickBot="1" x14ac:dyDescent="0.7">
      <c r="B34" s="132" t="str">
        <f>DG13</f>
        <v>VALORS ORGANITZATIUS</v>
      </c>
      <c r="D34" s="133"/>
      <c r="E34" s="134"/>
      <c r="F34" s="134"/>
      <c r="G34" s="135"/>
      <c r="H34" s="136"/>
      <c r="I34" s="136"/>
      <c r="J34" s="136"/>
      <c r="K34" s="136"/>
      <c r="L34" s="136"/>
      <c r="M34" s="137"/>
      <c r="N34" s="137"/>
      <c r="O34" s="137"/>
      <c r="P34" s="137"/>
      <c r="Q34" s="137"/>
      <c r="R34" s="137"/>
      <c r="S34" s="137"/>
      <c r="T34" s="137"/>
      <c r="U34" s="138"/>
      <c r="V34" s="135"/>
      <c r="W34" s="134"/>
      <c r="X34" s="134"/>
      <c r="Y34" s="135"/>
      <c r="Z34" s="136"/>
      <c r="AA34" s="136"/>
      <c r="AB34" s="136"/>
      <c r="AC34" s="136"/>
      <c r="AD34" s="136"/>
      <c r="AE34" s="137"/>
      <c r="AF34" s="137"/>
      <c r="AG34" s="137"/>
      <c r="AH34" s="137"/>
      <c r="AI34" s="137"/>
      <c r="AJ34" s="137"/>
      <c r="AK34" s="137"/>
      <c r="AL34" s="137"/>
      <c r="AM34" s="139"/>
      <c r="AN34" s="136"/>
      <c r="AO34" s="134"/>
      <c r="AP34" s="134"/>
      <c r="AQ34" s="135"/>
      <c r="AR34" s="136"/>
      <c r="AS34" s="136"/>
      <c r="AT34" s="136"/>
      <c r="AU34" s="136"/>
      <c r="AV34" s="136"/>
      <c r="AW34" s="137"/>
      <c r="AX34" s="137"/>
      <c r="AY34" s="137"/>
      <c r="AZ34" s="137"/>
      <c r="BA34" s="137"/>
      <c r="BB34" s="137"/>
      <c r="BC34" s="137"/>
      <c r="BD34" s="137"/>
      <c r="BE34" s="138"/>
      <c r="BF34" s="136"/>
      <c r="BG34" s="134"/>
      <c r="BH34" s="134"/>
      <c r="BI34" s="135"/>
      <c r="BJ34" s="136"/>
      <c r="BK34" s="136"/>
      <c r="BL34" s="136"/>
      <c r="BM34" s="136"/>
      <c r="BN34" s="136"/>
      <c r="BO34" s="137"/>
      <c r="BP34" s="137"/>
      <c r="BQ34" s="137"/>
      <c r="BR34" s="137"/>
      <c r="BS34" s="137"/>
      <c r="BT34" s="137"/>
      <c r="BU34" s="137"/>
      <c r="BV34" s="137"/>
      <c r="BW34" s="138"/>
      <c r="BX34" s="136"/>
      <c r="BY34" s="134"/>
      <c r="BZ34" s="134"/>
      <c r="CA34" s="135"/>
      <c r="CB34" s="136"/>
      <c r="CC34" s="136"/>
      <c r="CD34" s="136"/>
      <c r="CE34" s="136"/>
      <c r="CF34" s="136"/>
      <c r="CG34" s="137"/>
      <c r="CH34" s="137"/>
      <c r="CI34" s="137"/>
      <c r="CJ34" s="137"/>
      <c r="CK34" s="137"/>
      <c r="CL34" s="137"/>
      <c r="CM34" s="137"/>
      <c r="CN34" s="137"/>
      <c r="CO34" s="138"/>
      <c r="CP34" s="140"/>
    </row>
    <row r="35" spans="2:100" s="33" customFormat="1" ht="84" customHeight="1" thickBot="1" x14ac:dyDescent="0.45">
      <c r="B35" s="141"/>
      <c r="D35" s="142"/>
      <c r="E35" s="143"/>
      <c r="F35" s="144" t="str">
        <f>VLOOKUP(E36,'[1]Llista Indicadors'!$B$6:$AA$1048,$CT$13,FALSE)</f>
        <v>Gestionar el servei amb les diverses formes de gestió</v>
      </c>
      <c r="G35" s="145"/>
      <c r="H35" s="146">
        <f>$H$2</f>
        <v>2019</v>
      </c>
      <c r="I35" s="146">
        <f>$I$2</f>
        <v>2020</v>
      </c>
      <c r="J35" s="146">
        <f>$J$2</f>
        <v>2021</v>
      </c>
      <c r="K35" s="147">
        <f>$K$2</f>
        <v>2022</v>
      </c>
      <c r="L35" s="148">
        <f>$L$2</f>
        <v>2023</v>
      </c>
      <c r="M35" s="42"/>
      <c r="N35" s="42"/>
      <c r="O35" s="42"/>
      <c r="P35" s="42"/>
      <c r="Q35" s="43" t="s">
        <v>0</v>
      </c>
      <c r="R35" s="43" t="s">
        <v>1</v>
      </c>
      <c r="S35" s="43" t="s">
        <v>2</v>
      </c>
      <c r="T35" s="43" t="s">
        <v>3</v>
      </c>
      <c r="U35" s="149"/>
      <c r="V35" s="150"/>
      <c r="W35" s="143"/>
      <c r="X35" s="144" t="str">
        <f>VLOOKUP(W36,'[1]Llista Indicadors'!$B$6:$AA$1048,$CT$13,FALSE)</f>
        <v>Promoure un clima laboral positiu i millorar les habilitats dels treballadors</v>
      </c>
      <c r="Y35" s="145"/>
      <c r="Z35" s="146">
        <f>$H$2</f>
        <v>2019</v>
      </c>
      <c r="AA35" s="146">
        <f>$I$2</f>
        <v>2020</v>
      </c>
      <c r="AB35" s="146">
        <f>$J$2</f>
        <v>2021</v>
      </c>
      <c r="AC35" s="147">
        <f>$K$2</f>
        <v>2022</v>
      </c>
      <c r="AD35" s="148">
        <f>$L$2</f>
        <v>2023</v>
      </c>
      <c r="AE35" s="42"/>
      <c r="AF35" s="42"/>
      <c r="AG35" s="42"/>
      <c r="AH35" s="42"/>
      <c r="AI35" s="43" t="s">
        <v>0</v>
      </c>
      <c r="AJ35" s="43" t="s">
        <v>1</v>
      </c>
      <c r="AK35" s="43" t="s">
        <v>2</v>
      </c>
      <c r="AL35" s="43" t="s">
        <v>3</v>
      </c>
      <c r="AM35" s="149"/>
      <c r="AN35" s="150"/>
      <c r="AO35" s="143"/>
      <c r="AP35" s="144" t="str">
        <f>VLOOKUP(AO36,'[1]Llista Indicadors'!$B$6:$AA$1048,$CT$13,FALSE)</f>
        <v>Disposar d'una dotació adequada de RRHH</v>
      </c>
      <c r="AQ35" s="145"/>
      <c r="AR35" s="146">
        <f>$H$2</f>
        <v>2019</v>
      </c>
      <c r="AS35" s="146">
        <f>$I$2</f>
        <v>2020</v>
      </c>
      <c r="AT35" s="146">
        <f>$J$2</f>
        <v>2021</v>
      </c>
      <c r="AU35" s="147">
        <f>$K$2</f>
        <v>2022</v>
      </c>
      <c r="AV35" s="148">
        <f>$L$2</f>
        <v>2023</v>
      </c>
      <c r="AW35" s="42"/>
      <c r="AX35" s="42"/>
      <c r="AY35" s="42"/>
      <c r="AZ35" s="42"/>
      <c r="BA35" s="43" t="s">
        <v>0</v>
      </c>
      <c r="BB35" s="43" t="s">
        <v>1</v>
      </c>
      <c r="BC35" s="43" t="s">
        <v>2</v>
      </c>
      <c r="BD35" s="43" t="s">
        <v>3</v>
      </c>
      <c r="BE35" s="149"/>
      <c r="BF35" s="150"/>
      <c r="BG35" s="143"/>
      <c r="BH35" s="144" t="str">
        <f>VLOOKUP(BG36,'[1]Llista Indicadors'!$B$6:$AA$1048,$CT$13,FALSE)</f>
        <v>Vetllar per la igualtat efectiva entre dones i homes</v>
      </c>
      <c r="BI35" s="145"/>
      <c r="BJ35" s="146">
        <f>$H$2</f>
        <v>2019</v>
      </c>
      <c r="BK35" s="146">
        <f>$I$2</f>
        <v>2020</v>
      </c>
      <c r="BL35" s="146">
        <f>$J$2</f>
        <v>2021</v>
      </c>
      <c r="BM35" s="147">
        <f>$K$2</f>
        <v>2022</v>
      </c>
      <c r="BN35" s="148">
        <f>$L$2</f>
        <v>2023</v>
      </c>
      <c r="BO35" s="42"/>
      <c r="BP35" s="42"/>
      <c r="BQ35" s="42"/>
      <c r="BR35" s="42"/>
      <c r="BS35" s="43" t="s">
        <v>0</v>
      </c>
      <c r="BT35" s="43" t="s">
        <v>1</v>
      </c>
      <c r="BU35" s="43" t="s">
        <v>2</v>
      </c>
      <c r="BV35" s="43" t="s">
        <v>3</v>
      </c>
      <c r="BW35" s="149"/>
      <c r="BX35" s="150"/>
      <c r="BY35" s="143"/>
      <c r="BZ35" s="144" t="str">
        <f>VLOOKUP(BY36,'[1]Llista Indicadors'!$B$6:$AA$1048,$CT$13,FALSE)</f>
        <v>Oferir una retribució adequada</v>
      </c>
      <c r="CA35" s="145"/>
      <c r="CB35" s="146">
        <f>$H$2</f>
        <v>2019</v>
      </c>
      <c r="CC35" s="146">
        <f>$I$2</f>
        <v>2020</v>
      </c>
      <c r="CD35" s="146">
        <f>$J$2</f>
        <v>2021</v>
      </c>
      <c r="CE35" s="147">
        <f>$K$2</f>
        <v>2022</v>
      </c>
      <c r="CF35" s="148">
        <f>$L$2</f>
        <v>2023</v>
      </c>
      <c r="CG35" s="42"/>
      <c r="CH35" s="42"/>
      <c r="CI35" s="42"/>
      <c r="CJ35" s="42"/>
      <c r="CK35" s="43" t="s">
        <v>0</v>
      </c>
      <c r="CL35" s="43" t="s">
        <v>1</v>
      </c>
      <c r="CM35" s="43" t="s">
        <v>2</v>
      </c>
      <c r="CN35" s="43" t="s">
        <v>3</v>
      </c>
      <c r="CO35" s="149"/>
      <c r="CP35" s="151"/>
    </row>
    <row r="36" spans="2:100" ht="84" customHeight="1" thickBot="1" x14ac:dyDescent="0.4">
      <c r="B36" s="141"/>
      <c r="C36" s="33"/>
      <c r="D36" s="152"/>
      <c r="E36" s="143">
        <v>56</v>
      </c>
      <c r="F36" s="54">
        <f>VLOOKUP(E36,'[1]Llista Indicadors'!$B$6:$BA$1048,30,FALSE)</f>
        <v>86341</v>
      </c>
      <c r="G36" s="55" t="str">
        <f>VLOOKUP(E36,'[1]Llista Indicadors'!$B$6:$AA$1048,$CU$13,FALSE)</f>
        <v>Gestió directa (%)
(Ajuntament, OOAA, Emp. municipal)</v>
      </c>
      <c r="H36" s="56">
        <f>VLOOKUP(E36,'[1]Llista Indicadors'!$B$6:$AA$1048,$CV$13,FALSE)</f>
        <v>98.038714104621633</v>
      </c>
      <c r="I36" s="57">
        <f>VLOOKUP(E36,'[1]Llista Indicadors'!$B$6:$AA$1048,$CW$13,FALSE)</f>
        <v>96.395266949204796</v>
      </c>
      <c r="J36" s="57">
        <f>VLOOKUP(E36,'[1]Llista Indicadors'!$B$6:$AA$1048,$CX$13,FALSE)</f>
        <v>97.614710220675931</v>
      </c>
      <c r="K36" s="153">
        <f>VLOOKUP(E36,'[1]Llista Indicadors'!$B$6:$AA$1048,$CY$13,FALSE)</f>
        <v>97.863840187967554</v>
      </c>
      <c r="L36" s="154">
        <f>VLOOKUP(E36,'[1]Llista Indicadors'!$B$6:$AA$1048,$CZ$13,FALSE)</f>
        <v>97.595598600197889</v>
      </c>
      <c r="M36" s="42" t="str">
        <f t="shared" ref="M36:N38" si="99">IF(H36="-","",IF(I36=H36,"M",IF(I36&gt;H36,"P","B")))</f>
        <v>B</v>
      </c>
      <c r="N36" s="42" t="str">
        <f t="shared" si="99"/>
        <v>P</v>
      </c>
      <c r="O36" s="42" t="str">
        <f>IF(L36="-","",IF(J36="-","",IF(L36=J36,"M",IF(L36&gt;J36,"P","B"))))</f>
        <v>B</v>
      </c>
      <c r="P36" s="60">
        <f>IF(L36="-","",IF(H36="-","",(L36-H36)/H36))</f>
        <v>-4.5198012690259816E-3</v>
      </c>
      <c r="Q36" s="61">
        <f>COUNTIF(M36:O36,"P")</f>
        <v>1</v>
      </c>
      <c r="R36" s="61">
        <f>COUNTIF(M36:O36,"B")</f>
        <v>2</v>
      </c>
      <c r="S36" s="61">
        <f>COUNTIF(M36:O36,"M")</f>
        <v>0</v>
      </c>
      <c r="T36" s="61" t="str">
        <f t="shared" ref="T36:T38" si="100">IF(Q36&gt;0,IF(R36=0,"P",""),IF(R36&gt;0,IF(Q36=0,"B",""),""))</f>
        <v/>
      </c>
      <c r="U36" s="155" t="str">
        <f>IF(T36="P","é",IF(T36="B","ê",IF(P36="","",IF(M36=N36,IF(N36=O36,IF(O36="P","é","ê"),IF(P36&lt;0.05,IF(P36&gt;-0.05,"è",""),"")),IF(P36&lt;0.05,IF(P36&gt;-0.05,"è",""),"")))))</f>
        <v>è</v>
      </c>
      <c r="V36" s="156"/>
      <c r="W36" s="143">
        <v>59</v>
      </c>
      <c r="X36" s="54">
        <f>VLOOKUP(W36,'[1]Llista Indicadors'!$B$6:$BA$1048,30,FALSE)</f>
        <v>86356</v>
      </c>
      <c r="Y36" s="64" t="str">
        <f>VLOOKUP(W36,'[1]Llista Indicadors'!$B$6:$AA$1048,$CU$13,FALSE)</f>
        <v>% d'hores de baixa sobre hores de conveni</v>
      </c>
      <c r="Z36" s="56">
        <f>VLOOKUP(W36,'[1]Llista Indicadors'!$B$6:$AA$1048,$CV$13,FALSE)</f>
        <v>5.4638629023326173</v>
      </c>
      <c r="AA36" s="57">
        <f>VLOOKUP(W36,'[1]Llista Indicadors'!$B$6:$AA$1048,$CW$13,FALSE)</f>
        <v>7.4100013191469669</v>
      </c>
      <c r="AB36" s="57">
        <f>VLOOKUP(W36,'[1]Llista Indicadors'!$B$6:$AA$1048,$CX$13,FALSE)</f>
        <v>5.4817660486258006</v>
      </c>
      <c r="AC36" s="153">
        <f>VLOOKUP(W36,'[1]Llista Indicadors'!$B$6:$AA$1048,$CY$13,FALSE)</f>
        <v>6.0332265506725369</v>
      </c>
      <c r="AD36" s="157">
        <f>VLOOKUP(W36,'[1]Llista Indicadors'!$B$6:$AA$1048,$CZ$13,FALSE)</f>
        <v>6.1038282657967304</v>
      </c>
      <c r="AE36" s="42" t="str">
        <f>IF(Z36="-","",IF(AA36=Z36,"M",IF(AA36&gt;Z36,"P","B")))</f>
        <v>P</v>
      </c>
      <c r="AF36" s="42" t="str">
        <f t="shared" ref="AF36:AF37" si="101">IF(AA36="-","",IF(AB36=AA36,"M",IF(AB36&gt;AA36,"P","B")))</f>
        <v>B</v>
      </c>
      <c r="AG36" s="42" t="str">
        <f>IF(AD36="-","",IF(AB36="-","",IF(AD36=AB36,"M",IF(AD36&gt;AB36,"P","B"))))</f>
        <v>P</v>
      </c>
      <c r="AH36" s="60">
        <f>IF(AD36="-","",IF(Z36="-","",(AD36-Z36)/Z36))</f>
        <v>0.1171269072638885</v>
      </c>
      <c r="AI36" s="61">
        <f>COUNTIF(AE36:AG36,"P")</f>
        <v>2</v>
      </c>
      <c r="AJ36" s="61">
        <f>COUNTIF(AE36:AG36,"B")</f>
        <v>1</v>
      </c>
      <c r="AK36" s="61">
        <f>COUNTIF(AE36:AG36,"M")</f>
        <v>0</v>
      </c>
      <c r="AL36" s="61" t="str">
        <f t="shared" ref="AL36:AL37" si="102">IF(AI36&gt;0,IF(AJ36=0,"P",""),IF(AJ36&gt;0,IF(AI36=0,"B",""),""))</f>
        <v/>
      </c>
      <c r="AM36" s="155" t="str">
        <f>IF(AL36="P","é",IF(AL36="B","ê",IF(AH36="","",IF(AE36=AF36,IF(AF36=AG36,IF(AG36="P","é","ê"),IF(AH36&lt;0.05,IF(AH36&gt;-0.05,"è",""),"")),IF(AH36&lt;0.05,IF(AH36&gt;-0.05,"è",""),"")))))</f>
        <v/>
      </c>
      <c r="AN36" s="158"/>
      <c r="AO36" s="143">
        <v>61</v>
      </c>
      <c r="AP36" s="54">
        <f>VLOOKUP(AO36,'[1]Llista Indicadors'!$B$6:$BA$1048,30,FALSE)</f>
        <v>91102</v>
      </c>
      <c r="AQ36" s="64" t="str">
        <f>VLOOKUP(AO36,'[1]Llista Indicadors'!$B$6:$AA$1048,$CU$13,FALSE)</f>
        <v>% treballadors de l'àrea de cultura de l'ajuntament sobre el total de treballadors municipals</v>
      </c>
      <c r="AR36" s="56">
        <f>VLOOKUP(AO36,'[1]Llista Indicadors'!$B$6:$AA$1048,$CV$13,FALSE)</f>
        <v>5.4317159922152856</v>
      </c>
      <c r="AS36" s="57">
        <f>VLOOKUP(AO36,'[1]Llista Indicadors'!$B$6:$AA$1048,$CW$13,FALSE)</f>
        <v>5.1469820645232938</v>
      </c>
      <c r="AT36" s="57">
        <f>VLOOKUP(AO36,'[1]Llista Indicadors'!$B$6:$AA$1048,$CX$13,FALSE)</f>
        <v>5.7356793226617286</v>
      </c>
      <c r="AU36" s="153">
        <f>VLOOKUP(AO36,'[1]Llista Indicadors'!$B$6:$AA$1048,$CY$13,FALSE)</f>
        <v>5.6622436032987951</v>
      </c>
      <c r="AV36" s="154">
        <f>VLOOKUP(AO36,'[1]Llista Indicadors'!$B$6:$AA$1048,$CZ$13,FALSE)</f>
        <v>5.4567542869429646</v>
      </c>
      <c r="AW36" s="42" t="str">
        <f>IF(AR36="-","",IF(AS36=AR36,"M",IF(AS36&gt;AR36,"P","B")))</f>
        <v>B</v>
      </c>
      <c r="AX36" s="42" t="str">
        <f t="shared" ref="AX36:AX37" si="103">IF(AS36="-","",IF(AT36=AS36,"M",IF(AT36&gt;AS36,"P","B")))</f>
        <v>P</v>
      </c>
      <c r="AY36" s="42" t="str">
        <f>IF(AV36="-","",IF(AT36="-","",IF(AV36=AT36,"M",IF(AV36&gt;AT36,"P","B"))))</f>
        <v>B</v>
      </c>
      <c r="AZ36" s="60">
        <f>IF(AV36="-","",IF(AR36="-","",(AV36-AR36)/AR36))</f>
        <v>4.6096472576187403E-3</v>
      </c>
      <c r="BA36" s="61">
        <f>COUNTIF(AW36:AY36,"P")</f>
        <v>1</v>
      </c>
      <c r="BB36" s="61">
        <f>COUNTIF(AW36:AY36,"B")</f>
        <v>2</v>
      </c>
      <c r="BC36" s="61">
        <f>COUNTIF(AW36:AY36,"M")</f>
        <v>0</v>
      </c>
      <c r="BD36" s="61" t="str">
        <f t="shared" ref="BD36:BD37" si="104">IF(BA36&gt;0,IF(BB36=0,"P",""),IF(BB36&gt;0,IF(BA36=0,"B",""),""))</f>
        <v/>
      </c>
      <c r="BE36" s="155" t="str">
        <f>IF(BD36="P","é",IF(BD36="B","ê",IF(AZ36="","",IF(AW36=AX36,IF(AX36=AY36,IF(AY36="P","é","ê"),IF(AZ36&lt;0.05,IF(AZ36&gt;-0.05,"è",""),"")),IF(AZ36&lt;0.05,IF(AZ36&gt;-0.05,"è",""),"")))))</f>
        <v>è</v>
      </c>
      <c r="BF36" s="158"/>
      <c r="BG36" s="143">
        <v>63</v>
      </c>
      <c r="BH36" s="54">
        <f>VLOOKUP(BG36,'[1]Llista Indicadors'!$B$6:$BA$1048,30,FALSE)</f>
        <v>89309</v>
      </c>
      <c r="BI36" s="64" t="str">
        <f>VLOOKUP(BG36,'[1]Llista Indicadors'!$B$6:$AA$1048,$CU$13,FALSE)</f>
        <v>% de dones sobre el total de treballadors/es municipals de l'àrea de cultura</v>
      </c>
      <c r="BJ36" s="56">
        <f>VLOOKUP(BG36,'[1]Llista Indicadors'!$B$6:$AA$1048,$CV$13,FALSE)</f>
        <v>58.630062516988311</v>
      </c>
      <c r="BK36" s="57">
        <f>VLOOKUP(BG36,'[1]Llista Indicadors'!$B$6:$AA$1048,$CW$13,FALSE)</f>
        <v>60.300539674669608</v>
      </c>
      <c r="BL36" s="57">
        <f>VLOOKUP(BG36,'[1]Llista Indicadors'!$B$6:$AA$1048,$CX$13,FALSE)</f>
        <v>60.865515233844363</v>
      </c>
      <c r="BM36" s="153">
        <f>VLOOKUP(BG36,'[1]Llista Indicadors'!$B$6:$AA$1048,$CY$13,FALSE)</f>
        <v>62.06522031829239</v>
      </c>
      <c r="BN36" s="154">
        <f>VLOOKUP(BG36,'[1]Llista Indicadors'!$B$6:$AA$1048,$CZ$13,FALSE)</f>
        <v>62.373304652180259</v>
      </c>
      <c r="BO36" s="42" t="str">
        <f>IF(BJ36="-","",IF(BK36=BJ36,"M",IF(BK36&gt;BJ36,"P","B")))</f>
        <v>P</v>
      </c>
      <c r="BP36" s="42" t="str">
        <f t="shared" ref="BP36:BP38" si="105">IF(BK36="-","",IF(BL36=BK36,"M",IF(BL36&gt;BK36,"P","B")))</f>
        <v>P</v>
      </c>
      <c r="BQ36" s="42" t="str">
        <f>IF(BN36="-","",IF(BL36="-","",IF(BN36=BL36,"M",IF(BN36&gt;BL36,"P","B"))))</f>
        <v>P</v>
      </c>
      <c r="BR36" s="60">
        <f>IF(BN36="-","",IF(BJ36="-","",(BN36-BJ36)/BJ36))</f>
        <v>6.3845098819523313E-2</v>
      </c>
      <c r="BS36" s="61">
        <f>COUNTIF(BO36:BQ36,"P")</f>
        <v>3</v>
      </c>
      <c r="BT36" s="61">
        <f>COUNTIF(BO36:BQ36,"B")</f>
        <v>0</v>
      </c>
      <c r="BU36" s="61">
        <f>COUNTIF(BO36:BQ36,"M")</f>
        <v>0</v>
      </c>
      <c r="BV36" s="61" t="str">
        <f t="shared" ref="BV36:BV38" si="106">IF(BS36&gt;0,IF(BT36=0,"P",""),IF(BT36&gt;0,IF(BS36=0,"B",""),""))</f>
        <v>P</v>
      </c>
      <c r="BW36" s="155" t="str">
        <f>IF(BV36="P","é",IF(BV36="B","ê",IF(BR36="","",IF(BO36=BP36,IF(BP36=BQ36,IF(BQ36="P","é","ê"),IF(BR36&lt;0.05,IF(BR36&gt;-0.05,"è",""),"")),IF(BR36&lt;0.05,IF(BR36&gt;-0.05,"è",""),"")))))</f>
        <v>é</v>
      </c>
      <c r="BX36" s="158"/>
      <c r="BY36" s="143">
        <v>66</v>
      </c>
      <c r="BZ36" s="54">
        <f>VLOOKUP(BY36,'[1]Llista Indicadors'!$B$6:$BA$1048,30,FALSE)</f>
        <v>86366</v>
      </c>
      <c r="CA36" s="64" t="str">
        <f>VLOOKUP(BY36,'[1]Llista Indicadors'!$B$6:$AA$1048,$CU$13,FALSE)</f>
        <v>Sou brut del Cap de cultura</v>
      </c>
      <c r="CB36" s="56">
        <f>VLOOKUP(BY36,'[1]Llista Indicadors'!$B$6:$AA$1048,$CV$13,FALSE)</f>
        <v>45715.244444444463</v>
      </c>
      <c r="CC36" s="57">
        <f>VLOOKUP(BY36,'[1]Llista Indicadors'!$B$6:$AA$1048,$CW$13,FALSE)</f>
        <v>45104.569999999992</v>
      </c>
      <c r="CD36" s="57">
        <f>VLOOKUP(BY36,'[1]Llista Indicadors'!$B$6:$AA$1048,$CX$13,FALSE)</f>
        <v>46895.955294117637</v>
      </c>
      <c r="CE36" s="58">
        <f>VLOOKUP(BY36,'[1]Llista Indicadors'!$B$6:$AA$1048,$CY$13,FALSE)</f>
        <v>47916.198076923072</v>
      </c>
      <c r="CF36" s="59">
        <f>VLOOKUP(BY36,'[1]Llista Indicadors'!$B$6:$AA$1048,$CZ$13,FALSE)</f>
        <v>48751.945600000006</v>
      </c>
      <c r="CG36" s="42" t="str">
        <f>IF(CB36="-","",IF(CC36=CB36,"M",IF(CC36&gt;CB36,"P","B")))</f>
        <v>B</v>
      </c>
      <c r="CH36" s="42" t="str">
        <f t="shared" ref="CH36" si="107">IF(CC36="-","",IF(CD36=CC36,"M",IF(CD36&gt;CC36,"P","B")))</f>
        <v>P</v>
      </c>
      <c r="CI36" s="42" t="str">
        <f>IF(CF36="-","",IF(CD36="-","",IF(CF36=CD36,"M",IF(CF36&gt;CD36,"P","B"))))</f>
        <v>P</v>
      </c>
      <c r="CJ36" s="60">
        <f>IF(CF36="-","",IF(CB36="-","",(CF36-CB36)/CB36))</f>
        <v>6.6426444667618489E-2</v>
      </c>
      <c r="CK36" s="61">
        <f>COUNTIF(CG36:CI36,"P")</f>
        <v>2</v>
      </c>
      <c r="CL36" s="61">
        <f>COUNTIF(CG36:CI36,"B")</f>
        <v>1</v>
      </c>
      <c r="CM36" s="61">
        <f>COUNTIF(CG36:CI36,"M")</f>
        <v>0</v>
      </c>
      <c r="CN36" s="61" t="str">
        <f t="shared" ref="CN36" si="108">IF(CK36&gt;0,IF(CL36=0,"P",""),IF(CL36&gt;0,IF(CK36=0,"B",""),""))</f>
        <v/>
      </c>
      <c r="CO36" s="155" t="str">
        <f>IF(CN36="P","é",IF(CN36="B","ê",IF(CJ36="","",IF(CG36=CH36,IF(CH36=CI36,IF(CI36="P","é","ê"),IF(CJ36&lt;0.05,IF(CJ36&gt;-0.05,"è",""),"")),IF(CJ36&lt;0.05,IF(CJ36&gt;-0.05,"è",""),"")))))</f>
        <v/>
      </c>
      <c r="CP36" s="151"/>
      <c r="CQ36" s="33"/>
    </row>
    <row r="37" spans="2:100" ht="84" customHeight="1" thickBot="1" x14ac:dyDescent="0.7">
      <c r="B37" s="141"/>
      <c r="D37" s="159"/>
      <c r="E37" s="143">
        <v>57</v>
      </c>
      <c r="F37" s="54">
        <f>VLOOKUP(E37,'[1]Llista Indicadors'!$B$6:$BA$1048,30,FALSE)</f>
        <v>86346</v>
      </c>
      <c r="G37" s="55" t="str">
        <f>VLOOKUP(E37,'[1]Llista Indicadors'!$B$6:$AA$1048,$CU$13,FALSE)</f>
        <v>Gestió indirecta (%)
(concessió, altres...)</v>
      </c>
      <c r="H37" s="56">
        <f>VLOOKUP(E37,'[1]Llista Indicadors'!$B$6:$AA$1048,$CV$13,FALSE)</f>
        <v>1.9612858953783781</v>
      </c>
      <c r="I37" s="57">
        <f>VLOOKUP(E37,'[1]Llista Indicadors'!$B$6:$AA$1048,$CW$13,FALSE)</f>
        <v>3.6047330507952329</v>
      </c>
      <c r="J37" s="57">
        <f>VLOOKUP(E37,'[1]Llista Indicadors'!$B$6:$AA$1048,$CX$13,FALSE)</f>
        <v>2.385289779324069</v>
      </c>
      <c r="K37" s="153">
        <f>VLOOKUP(E37,'[1]Llista Indicadors'!$B$6:$AA$1048,$CY$13,FALSE)</f>
        <v>2.176627137449358</v>
      </c>
      <c r="L37" s="154">
        <f>VLOOKUP(E37,'[1]Llista Indicadors'!$B$6:$AA$1048,$CZ$13,FALSE)</f>
        <v>2.6184543573040471</v>
      </c>
      <c r="M37" s="42" t="str">
        <f t="shared" si="99"/>
        <v>P</v>
      </c>
      <c r="N37" s="42" t="str">
        <f t="shared" si="99"/>
        <v>B</v>
      </c>
      <c r="O37" s="42" t="str">
        <f>IF(L37="-","",IF(J37="-","",IF(L37=J37,"M",IF(L37&gt;J37,"P","B"))))</f>
        <v>P</v>
      </c>
      <c r="P37" s="60">
        <f>IF(L37="-","",IF(H37="-","",(L37-H37)/H37))</f>
        <v>0.33507020239845542</v>
      </c>
      <c r="Q37" s="61">
        <f>COUNTIF(M37:O37,"P")</f>
        <v>2</v>
      </c>
      <c r="R37" s="61">
        <f>COUNTIF(M37:O37,"B")</f>
        <v>1</v>
      </c>
      <c r="S37" s="61">
        <f>COUNTIF(M37:O37,"M")</f>
        <v>0</v>
      </c>
      <c r="T37" s="61" t="str">
        <f t="shared" si="100"/>
        <v/>
      </c>
      <c r="U37" s="155" t="str">
        <f>IF(T37="P","é",IF(T37="B","ê",IF(P37="","",IF(M37=N37,IF(N37=O37,IF(O37="P","é","ê"),IF(P37&lt;0.05,IF(P37&gt;-0.05,"è",""),"")),IF(P37&lt;0.05,IF(P37&gt;-0.05,"è",""),"")))))</f>
        <v/>
      </c>
      <c r="V37" s="156"/>
      <c r="W37" s="143">
        <v>60</v>
      </c>
      <c r="X37" s="54">
        <f>VLOOKUP(W37,'[1]Llista Indicadors'!$B$6:$BA$1048,30,FALSE)</f>
        <v>86361</v>
      </c>
      <c r="Y37" s="70" t="str">
        <f>VLOOKUP(W37,'[1]Llista Indicadors'!$B$6:$AA$1048,$CU$13,FALSE)</f>
        <v>Hores anuals de formació per treballador</v>
      </c>
      <c r="Z37" s="56">
        <f>VLOOKUP(W37,'[1]Llista Indicadors'!$B$6:$AA$1048,$CV$13,FALSE)</f>
        <v>12.75862023704831</v>
      </c>
      <c r="AA37" s="57">
        <f>VLOOKUP(W37,'[1]Llista Indicadors'!$B$6:$AA$1048,$CW$13,FALSE)</f>
        <v>10.410021731862249</v>
      </c>
      <c r="AB37" s="57">
        <f>VLOOKUP(W37,'[1]Llista Indicadors'!$B$6:$AA$1048,$CX$13,FALSE)</f>
        <v>10.65793550786011</v>
      </c>
      <c r="AC37" s="58">
        <f>VLOOKUP(W37,'[1]Llista Indicadors'!$B$6:$AA$1048,$CY$13,FALSE)</f>
        <v>13.43049574407522</v>
      </c>
      <c r="AD37" s="59">
        <f>VLOOKUP(W37,'[1]Llista Indicadors'!$B$6:$AA$1048,$CZ$13,FALSE)</f>
        <v>13.12588253253444</v>
      </c>
      <c r="AE37" s="42" t="str">
        <f>IF(Z37="-","",IF(AA37=Z37,"M",IF(AA37&gt;Z37,"P","B")))</f>
        <v>B</v>
      </c>
      <c r="AF37" s="42" t="str">
        <f t="shared" si="101"/>
        <v>P</v>
      </c>
      <c r="AG37" s="42" t="str">
        <f>IF(AD37="-","",IF(AB37="-","",IF(AD37=AB37,"M",IF(AD37&gt;AB37,"P","B"))))</f>
        <v>P</v>
      </c>
      <c r="AH37" s="60">
        <f>IF(AD37="-","",IF(Z37="-","",(AD37-Z37)/Z37))</f>
        <v>2.8785424180874878E-2</v>
      </c>
      <c r="AI37" s="61">
        <f>COUNTIF(AE37:AG37,"P")</f>
        <v>2</v>
      </c>
      <c r="AJ37" s="61">
        <f>COUNTIF(AE37:AG37,"B")</f>
        <v>1</v>
      </c>
      <c r="AK37" s="61">
        <f>COUNTIF(AE37:AG37,"M")</f>
        <v>0</v>
      </c>
      <c r="AL37" s="61" t="str">
        <f t="shared" si="102"/>
        <v/>
      </c>
      <c r="AM37" s="155" t="str">
        <f>IF(AL37="P","é",IF(AL37="B","ê",IF(AH37="","",IF(AE37=AF37,IF(AF37=AG37,IF(AG37="P","é","ê"),IF(AH37&lt;0.05,IF(AH37&gt;-0.05,"è",""),"")),IF(AH37&lt;0.05,IF(AH37&gt;-0.05,"è",""),"")))))</f>
        <v>è</v>
      </c>
      <c r="AN37" s="158"/>
      <c r="AO37" s="143">
        <v>62</v>
      </c>
      <c r="AP37" s="54">
        <f>VLOOKUP(AO37,'[1]Llista Indicadors'!$B$6:$BA$1048,30,FALSE)</f>
        <v>91107</v>
      </c>
      <c r="AQ37" s="70" t="str">
        <f>VLOOKUP(AO37,'[1]Llista Indicadors'!$B$6:$AA$1048,$CU$13,FALSE)</f>
        <v>Treballadors de l'àrea de cultura de l'ajuntament per cada 10.000 habitants</v>
      </c>
      <c r="AR37" s="56">
        <f>VLOOKUP(AO37,'[1]Llista Indicadors'!$B$6:$AA$1048,$CV$13,FALSE)</f>
        <v>4.576018110036336</v>
      </c>
      <c r="AS37" s="57">
        <f>VLOOKUP(AO37,'[1]Llista Indicadors'!$B$6:$AA$1048,$CW$13,FALSE)</f>
        <v>4.397992350333106</v>
      </c>
      <c r="AT37" s="57">
        <f>VLOOKUP(AO37,'[1]Llista Indicadors'!$B$6:$AA$1048,$CX$13,FALSE)</f>
        <v>4.8483719424819194</v>
      </c>
      <c r="AU37" s="58">
        <f>VLOOKUP(AO37,'[1]Llista Indicadors'!$B$6:$AA$1048,$CY$13,FALSE)</f>
        <v>4.9433173787510167</v>
      </c>
      <c r="AV37" s="59">
        <f>VLOOKUP(AO37,'[1]Llista Indicadors'!$B$6:$AA$1048,$CZ$13,FALSE)</f>
        <v>5.0120261766351826</v>
      </c>
      <c r="AW37" s="42" t="str">
        <f>IF(AR37="-","",IF(AS37=AR37,"M",IF(AS37&gt;AR37,"P","B")))</f>
        <v>B</v>
      </c>
      <c r="AX37" s="42" t="str">
        <f t="shared" si="103"/>
        <v>P</v>
      </c>
      <c r="AY37" s="42" t="str">
        <f>IF(AV37="-","",IF(AT37="-","",IF(AV37=AT37,"M",IF(AV37&gt;AT37,"P","B"))))</f>
        <v>P</v>
      </c>
      <c r="AZ37" s="60">
        <f>IF(AV37="-","",IF(AR37="-","",(AV37-AR37)/AR37))</f>
        <v>9.5281105999684187E-2</v>
      </c>
      <c r="BA37" s="61">
        <f>COUNTIF(AW37:AY37,"P")</f>
        <v>2</v>
      </c>
      <c r="BB37" s="61">
        <f>COUNTIF(AW37:AY37,"B")</f>
        <v>1</v>
      </c>
      <c r="BC37" s="61">
        <f>COUNTIF(AW37:AY37,"M")</f>
        <v>0</v>
      </c>
      <c r="BD37" s="61" t="str">
        <f t="shared" si="104"/>
        <v/>
      </c>
      <c r="BE37" s="155" t="str">
        <f>IF(BD37="P","é",IF(BD37="B","ê",IF(AZ37="","",IF(AW37=AX37,IF(AX37=AY37,IF(AY37="P","é","ê"),IF(AZ37&lt;0.05,IF(AZ37&gt;-0.05,"è",""),"")),IF(AZ37&lt;0.05,IF(AZ37&gt;-0.05,"è",""),"")))))</f>
        <v/>
      </c>
      <c r="BF37" s="158"/>
      <c r="BG37" s="143">
        <v>64</v>
      </c>
      <c r="BH37" s="54">
        <f>VLOOKUP(BG37,'[1]Llista Indicadors'!$B$6:$BA$1048,30,FALSE)</f>
        <v>93991</v>
      </c>
      <c r="BI37" s="70" t="str">
        <f>VLOOKUP(BG37,'[1]Llista Indicadors'!$B$6:$AA$1048,$CU$13,FALSE)</f>
        <v>% de dones sobre el total de treballadors externalitzats (capítol 2) de l’àrea de cultura</v>
      </c>
      <c r="BJ37" s="56" t="str">
        <f>VLOOKUP(BG37,'[1]Llista Indicadors'!$B$6:$AA$1048,$CV$13,FALSE)</f>
        <v>-</v>
      </c>
      <c r="BK37" s="57">
        <f>VLOOKUP(BG37,'[1]Llista Indicadors'!$B$6:$AA$1048,$CW$13,FALSE)</f>
        <v>53.975428836346772</v>
      </c>
      <c r="BL37" s="57">
        <f>VLOOKUP(BG37,'[1]Llista Indicadors'!$B$6:$AA$1048,$CX$13,FALSE)</f>
        <v>53.83146504473283</v>
      </c>
      <c r="BM37" s="153">
        <f>VLOOKUP(BG37,'[1]Llista Indicadors'!$B$6:$AA$1048,$CY$13,FALSE)</f>
        <v>53.884303375960897</v>
      </c>
      <c r="BN37" s="154">
        <f>VLOOKUP(BG37,'[1]Llista Indicadors'!$B$6:$AA$1048,$CZ$13,FALSE)</f>
        <v>61.059069692580081</v>
      </c>
      <c r="BO37" s="42" t="str">
        <f>IF(BJ37="-","",IF(BK37=BJ37,"M",IF(BK37&gt;BJ37,"P","B")))</f>
        <v/>
      </c>
      <c r="BP37" s="42" t="str">
        <f t="shared" si="105"/>
        <v>B</v>
      </c>
      <c r="BQ37" s="42" t="str">
        <f>IF(BN37="-","",IF(BL37="-","",IF(BN37=BL37,"M",IF(BN37&gt;BL37,"P","B"))))</f>
        <v>P</v>
      </c>
      <c r="BR37" s="60" t="str">
        <f>IF(BN37="-","",IF(BJ37="-","",(BN37-BJ37)/BJ37))</f>
        <v/>
      </c>
      <c r="BS37" s="61">
        <f>COUNTIF(BO37:BQ37,"P")</f>
        <v>1</v>
      </c>
      <c r="BT37" s="61">
        <f>COUNTIF(BO37:BQ37,"B")</f>
        <v>1</v>
      </c>
      <c r="BU37" s="61">
        <f>COUNTIF(BO37:BQ37,"M")</f>
        <v>0</v>
      </c>
      <c r="BV37" s="61" t="str">
        <f t="shared" si="106"/>
        <v/>
      </c>
      <c r="BW37" s="155" t="str">
        <f>IF(BV37="P","é",IF(BV37="B","ê",IF(BR37="","",IF(BO37=BP37,IF(BP37=BQ37,IF(BQ37="P","é","ê"),IF(BR37&lt;0.05,IF(BR37&gt;-0.05,"è",""),"")),IF(BR37&lt;0.05,IF(BR37&gt;-0.05,"è",""),"")))))</f>
        <v/>
      </c>
      <c r="BX37" s="158"/>
      <c r="BY37" s="160"/>
      <c r="BZ37" s="160"/>
      <c r="CA37" s="156"/>
      <c r="CB37" s="158"/>
      <c r="CC37" s="158"/>
      <c r="CD37" s="158"/>
      <c r="CE37" s="158"/>
      <c r="CF37" s="158"/>
      <c r="CG37" s="161"/>
      <c r="CH37" s="161"/>
      <c r="CI37" s="161"/>
      <c r="CJ37" s="161"/>
      <c r="CK37" s="161"/>
      <c r="CL37" s="161"/>
      <c r="CM37" s="161"/>
      <c r="CN37" s="161"/>
      <c r="CO37" s="162"/>
      <c r="CP37" s="151"/>
      <c r="CQ37" s="33"/>
    </row>
    <row r="38" spans="2:100" ht="84" customHeight="1" thickBot="1" x14ac:dyDescent="0.7">
      <c r="B38" s="141"/>
      <c r="D38" s="159"/>
      <c r="E38" s="143">
        <v>58</v>
      </c>
      <c r="F38" s="54">
        <f>VLOOKUP(E38,'[1]Llista Indicadors'!$B$6:$BA$1048,30,FALSE)</f>
        <v>93905</v>
      </c>
      <c r="G38" s="163" t="str">
        <f>VLOOKUP(E38,'[1]Llista Indicadors'!$B$6:$AA$1048,$CU$13,FALSE)</f>
        <v>% de treballadors externalitzats (capítol 2) sobre el total de treballadors de l'àrea de cultura</v>
      </c>
      <c r="H38" s="56" t="str">
        <f>VLOOKUP(E38,'[1]Llista Indicadors'!$B$6:$AA$1048,$CV$13,FALSE)</f>
        <v>-</v>
      </c>
      <c r="I38" s="57">
        <f>VLOOKUP(E38,'[1]Llista Indicadors'!$B$6:$AA$1048,$CW$13,FALSE)</f>
        <v>23.141346392703792</v>
      </c>
      <c r="J38" s="57">
        <f>VLOOKUP(E38,'[1]Llista Indicadors'!$B$6:$AA$1048,$CX$13,FALSE)</f>
        <v>24.135154854454431</v>
      </c>
      <c r="K38" s="153">
        <f>VLOOKUP(E38,'[1]Llista Indicadors'!$B$6:$AA$1048,$CY$13,FALSE)</f>
        <v>24.510084828909559</v>
      </c>
      <c r="L38" s="154">
        <f>VLOOKUP(E38,'[1]Llista Indicadors'!$B$6:$AA$1048,$CZ$13,FALSE)</f>
        <v>26.066708621774701</v>
      </c>
      <c r="M38" s="42" t="str">
        <f t="shared" si="99"/>
        <v/>
      </c>
      <c r="N38" s="42" t="str">
        <f t="shared" si="99"/>
        <v>P</v>
      </c>
      <c r="O38" s="42" t="str">
        <f>IF(L38="-","",IF(J38="-","",IF(L38=J38,"M",IF(L38&gt;J38,"P","B"))))</f>
        <v>P</v>
      </c>
      <c r="P38" s="60" t="str">
        <f>IF(L38="-","",IF(H38="-","",(L38-H38)/H38))</f>
        <v/>
      </c>
      <c r="Q38" s="61">
        <f>COUNTIF(M38:O38,"P")</f>
        <v>2</v>
      </c>
      <c r="R38" s="61">
        <f>COUNTIF(M38:O38,"B")</f>
        <v>0</v>
      </c>
      <c r="S38" s="61">
        <f>COUNTIF(M38:O38,"M")</f>
        <v>0</v>
      </c>
      <c r="T38" s="61" t="str">
        <f t="shared" si="100"/>
        <v>P</v>
      </c>
      <c r="U38" s="155" t="str">
        <f>IF(T38="P","é",IF(T38="B","ê",IF(P38="","",IF(M38=N38,IF(N38=O38,IF(O38="P","é","ê"),IF(P38&lt;0.05,IF(P38&gt;-0.05,"è",""),"")),IF(P38&lt;0.05,IF(P38&gt;-0.05,"è",""),"")))))</f>
        <v>é</v>
      </c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43">
        <v>65</v>
      </c>
      <c r="BH38" s="54">
        <f>VLOOKUP(BG38,'[1]Llista Indicadors'!$B$6:$BA$1048,30,FALSE)</f>
        <v>91097</v>
      </c>
      <c r="BI38" s="70" t="str">
        <f>VLOOKUP(BG38,'[1]Llista Indicadors'!$B$6:$AA$1048,$CU$13,FALSE)</f>
        <v>% de dones comandament s/total de comandaments de l'àrea de cultura</v>
      </c>
      <c r="BJ38" s="56">
        <f>VLOOKUP(BG38,'[1]Llista Indicadors'!$B$6:$AA$1048,$CV$13,FALSE)</f>
        <v>48.192771084337352</v>
      </c>
      <c r="BK38" s="57">
        <f>VLOOKUP(BG38,'[1]Llista Indicadors'!$B$6:$AA$1048,$CW$13,FALSE)</f>
        <v>48.958333333333343</v>
      </c>
      <c r="BL38" s="57">
        <f>VLOOKUP(BG38,'[1]Llista Indicadors'!$B$6:$AA$1048,$CX$13,FALSE)</f>
        <v>50</v>
      </c>
      <c r="BM38" s="153">
        <f>VLOOKUP(BG38,'[1]Llista Indicadors'!$B$6:$AA$1048,$CY$13,FALSE)</f>
        <v>57.142857142857153</v>
      </c>
      <c r="BN38" s="154">
        <f>VLOOKUP(BG38,'[1]Llista Indicadors'!$B$6:$AA$1048,$CZ$13,FALSE)</f>
        <v>58.584882878531751</v>
      </c>
      <c r="BO38" s="42" t="str">
        <f>IF(BJ38="-","",IF(BK38=BJ38,"M",IF(BK38&gt;BJ38,"P","B")))</f>
        <v>P</v>
      </c>
      <c r="BP38" s="42" t="str">
        <f t="shared" si="105"/>
        <v>P</v>
      </c>
      <c r="BQ38" s="42" t="str">
        <f>IF(BN38="-","",IF(BL38="-","",IF(BN38=BL38,"M",IF(BN38&gt;BL38,"P","B"))))</f>
        <v>P</v>
      </c>
      <c r="BR38" s="60">
        <f>IF(BN38="-","",IF(BJ38="-","",(BN38-BJ38)/BJ38))</f>
        <v>0.21563631972953376</v>
      </c>
      <c r="BS38" s="61">
        <f>COUNTIF(BO38:BQ38,"P")</f>
        <v>3</v>
      </c>
      <c r="BT38" s="61">
        <f>COUNTIF(BO38:BQ38,"B")</f>
        <v>0</v>
      </c>
      <c r="BU38" s="61">
        <f>COUNTIF(BO38:BQ38,"M")</f>
        <v>0</v>
      </c>
      <c r="BV38" s="61" t="str">
        <f t="shared" si="106"/>
        <v>P</v>
      </c>
      <c r="BW38" s="155" t="str">
        <f>IF(BV38="P","é",IF(BV38="B","ê",IF(BR38="","",IF(BO38=BP38,IF(BP38=BQ38,IF(BQ38="P","é","ê"),IF(BR38&lt;0.05,IF(BR38&gt;-0.05,"è",""),"")),IF(BR38&lt;0.05,IF(BR38&gt;-0.05,"è",""),"")))))</f>
        <v>é</v>
      </c>
      <c r="BX38" s="158"/>
      <c r="BY38" s="160"/>
      <c r="BZ38" s="160"/>
      <c r="CA38" s="156"/>
      <c r="CB38" s="158"/>
      <c r="CC38" s="158"/>
      <c r="CD38" s="158"/>
      <c r="CE38" s="158"/>
      <c r="CF38" s="158"/>
      <c r="CG38" s="161"/>
      <c r="CH38" s="161"/>
      <c r="CI38" s="161"/>
      <c r="CJ38" s="161"/>
      <c r="CK38" s="161"/>
      <c r="CL38" s="161"/>
      <c r="CM38" s="161"/>
      <c r="CN38" s="161"/>
      <c r="CO38" s="162"/>
      <c r="CP38" s="151"/>
      <c r="CQ38" s="33"/>
    </row>
    <row r="39" spans="2:100" ht="12" customHeight="1" thickBot="1" x14ac:dyDescent="0.7">
      <c r="B39" s="164"/>
      <c r="D39" s="165"/>
      <c r="E39" s="166"/>
      <c r="F39" s="166"/>
      <c r="G39" s="167"/>
      <c r="H39" s="168"/>
      <c r="I39" s="168"/>
      <c r="J39" s="168"/>
      <c r="K39" s="168"/>
      <c r="L39" s="168"/>
      <c r="M39" s="169"/>
      <c r="N39" s="169"/>
      <c r="O39" s="169"/>
      <c r="P39" s="169"/>
      <c r="Q39" s="169"/>
      <c r="R39" s="169"/>
      <c r="S39" s="169"/>
      <c r="T39" s="169"/>
      <c r="U39" s="170"/>
      <c r="V39" s="167"/>
      <c r="W39" s="166"/>
      <c r="X39" s="166"/>
      <c r="Y39" s="167"/>
      <c r="Z39" s="168"/>
      <c r="AA39" s="168"/>
      <c r="AB39" s="168"/>
      <c r="AC39" s="168"/>
      <c r="AD39" s="168"/>
      <c r="AE39" s="169"/>
      <c r="AF39" s="169"/>
      <c r="AG39" s="169"/>
      <c r="AH39" s="169"/>
      <c r="AI39" s="169"/>
      <c r="AJ39" s="169"/>
      <c r="AK39" s="169"/>
      <c r="AL39" s="169"/>
      <c r="AM39" s="171"/>
      <c r="AN39" s="168"/>
      <c r="AO39" s="166"/>
      <c r="AP39" s="166"/>
      <c r="AQ39" s="167"/>
      <c r="AR39" s="168"/>
      <c r="AS39" s="168"/>
      <c r="AT39" s="168"/>
      <c r="AU39" s="168"/>
      <c r="AV39" s="168"/>
      <c r="AW39" s="169"/>
      <c r="AX39" s="169"/>
      <c r="AY39" s="169"/>
      <c r="AZ39" s="169"/>
      <c r="BA39" s="169"/>
      <c r="BB39" s="169"/>
      <c r="BC39" s="169"/>
      <c r="BD39" s="169"/>
      <c r="BE39" s="170"/>
      <c r="BF39" s="168"/>
      <c r="BG39" s="166"/>
      <c r="BH39" s="166"/>
      <c r="BI39" s="167"/>
      <c r="BJ39" s="168"/>
      <c r="BK39" s="168"/>
      <c r="BL39" s="168"/>
      <c r="BM39" s="168"/>
      <c r="BN39" s="168"/>
      <c r="BO39" s="169"/>
      <c r="BP39" s="169"/>
      <c r="BQ39" s="169"/>
      <c r="BR39" s="169"/>
      <c r="BS39" s="169"/>
      <c r="BT39" s="169"/>
      <c r="BU39" s="169"/>
      <c r="BV39" s="169"/>
      <c r="BW39" s="170"/>
      <c r="BX39" s="168"/>
      <c r="BY39" s="166"/>
      <c r="BZ39" s="166"/>
      <c r="CA39" s="167"/>
      <c r="CB39" s="168"/>
      <c r="CC39" s="168"/>
      <c r="CD39" s="168"/>
      <c r="CE39" s="168"/>
      <c r="CF39" s="168"/>
      <c r="CG39" s="169"/>
      <c r="CH39" s="169"/>
      <c r="CI39" s="169"/>
      <c r="CJ39" s="169"/>
      <c r="CK39" s="169"/>
      <c r="CL39" s="169"/>
      <c r="CM39" s="169"/>
      <c r="CN39" s="169"/>
      <c r="CO39" s="170"/>
      <c r="CP39" s="172"/>
      <c r="CQ39" s="33"/>
    </row>
    <row r="40" spans="2:100" ht="13.3" customHeight="1" thickBot="1" x14ac:dyDescent="0.7">
      <c r="B40" s="85"/>
      <c r="C40" s="33"/>
      <c r="D40" s="33"/>
      <c r="E40" s="86"/>
      <c r="F40" s="86"/>
      <c r="G40" s="87"/>
      <c r="H40" s="33"/>
      <c r="I40" s="33"/>
      <c r="J40" s="33"/>
      <c r="K40" s="33"/>
      <c r="L40" s="33"/>
      <c r="M40" s="88"/>
      <c r="N40" s="88"/>
      <c r="O40" s="88"/>
      <c r="P40" s="88"/>
      <c r="Q40" s="88"/>
      <c r="R40" s="88"/>
      <c r="S40" s="88"/>
      <c r="T40" s="88"/>
      <c r="U40" s="89"/>
      <c r="Y40" s="87"/>
      <c r="Z40" s="33"/>
      <c r="AA40" s="33"/>
      <c r="AB40" s="33"/>
      <c r="AC40" s="33"/>
      <c r="AD40" s="33"/>
      <c r="AQ40" s="87"/>
      <c r="AR40" s="33"/>
      <c r="AS40" s="33"/>
      <c r="AT40" s="33"/>
      <c r="AU40" s="33"/>
      <c r="AV40" s="33"/>
      <c r="BI40" s="87"/>
      <c r="BJ40" s="33"/>
      <c r="BK40" s="33"/>
      <c r="BL40" s="33"/>
      <c r="BM40" s="33"/>
      <c r="BN40" s="33"/>
      <c r="CA40" s="87"/>
      <c r="CB40" s="33"/>
      <c r="CC40" s="33"/>
      <c r="CD40" s="33"/>
      <c r="CE40" s="33"/>
      <c r="CF40" s="33"/>
      <c r="CR40" s="33"/>
      <c r="CS40" s="33"/>
      <c r="CT40" s="33"/>
      <c r="CU40" s="33"/>
      <c r="CV40" s="33"/>
    </row>
    <row r="41" spans="2:100" ht="13.4" customHeight="1" thickBot="1" x14ac:dyDescent="0.7">
      <c r="B41" s="173" t="str">
        <f>DH13</f>
        <v>ECONOMIA</v>
      </c>
      <c r="D41" s="174"/>
      <c r="E41" s="175"/>
      <c r="F41" s="175"/>
      <c r="G41" s="176"/>
      <c r="H41" s="177"/>
      <c r="I41" s="177"/>
      <c r="J41" s="177"/>
      <c r="K41" s="177"/>
      <c r="L41" s="177"/>
      <c r="M41" s="178"/>
      <c r="N41" s="178"/>
      <c r="O41" s="178"/>
      <c r="P41" s="178"/>
      <c r="Q41" s="178"/>
      <c r="R41" s="178"/>
      <c r="S41" s="178"/>
      <c r="T41" s="178"/>
      <c r="U41" s="179"/>
      <c r="V41" s="176"/>
      <c r="W41" s="175"/>
      <c r="X41" s="175"/>
      <c r="Y41" s="176"/>
      <c r="Z41" s="177"/>
      <c r="AA41" s="177"/>
      <c r="AB41" s="177"/>
      <c r="AC41" s="177"/>
      <c r="AD41" s="177"/>
      <c r="AE41" s="178"/>
      <c r="AF41" s="178"/>
      <c r="AG41" s="178"/>
      <c r="AH41" s="178"/>
      <c r="AI41" s="178"/>
      <c r="AJ41" s="178"/>
      <c r="AK41" s="178"/>
      <c r="AL41" s="178"/>
      <c r="AM41" s="180"/>
      <c r="AN41" s="177"/>
      <c r="AO41" s="175"/>
      <c r="AP41" s="175"/>
      <c r="AQ41" s="176"/>
      <c r="AR41" s="177"/>
      <c r="AS41" s="177"/>
      <c r="AT41" s="177"/>
      <c r="AU41" s="177"/>
      <c r="AV41" s="177"/>
      <c r="AW41" s="178"/>
      <c r="AX41" s="178"/>
      <c r="AY41" s="178"/>
      <c r="AZ41" s="178"/>
      <c r="BA41" s="178"/>
      <c r="BB41" s="178"/>
      <c r="BC41" s="178"/>
      <c r="BD41" s="178"/>
      <c r="BE41" s="179"/>
      <c r="BF41" s="177"/>
      <c r="BG41" s="175"/>
      <c r="BH41" s="175"/>
      <c r="BI41" s="176"/>
      <c r="BJ41" s="177"/>
      <c r="BK41" s="177"/>
      <c r="BL41" s="177"/>
      <c r="BM41" s="177"/>
      <c r="BN41" s="177"/>
      <c r="BO41" s="178"/>
      <c r="BP41" s="178"/>
      <c r="BQ41" s="178"/>
      <c r="BR41" s="178"/>
      <c r="BS41" s="178"/>
      <c r="BT41" s="178"/>
      <c r="BU41" s="178"/>
      <c r="BV41" s="178"/>
      <c r="BW41" s="179"/>
      <c r="BX41" s="177"/>
      <c r="BY41" s="175"/>
      <c r="BZ41" s="175"/>
      <c r="CA41" s="176"/>
      <c r="CB41" s="177"/>
      <c r="CC41" s="177"/>
      <c r="CD41" s="177"/>
      <c r="CE41" s="177"/>
      <c r="CF41" s="177"/>
      <c r="CG41" s="178"/>
      <c r="CH41" s="178"/>
      <c r="CI41" s="178"/>
      <c r="CJ41" s="178"/>
      <c r="CK41" s="178"/>
      <c r="CL41" s="178"/>
      <c r="CM41" s="178"/>
      <c r="CN41" s="178"/>
      <c r="CO41" s="179"/>
      <c r="CP41" s="181"/>
    </row>
    <row r="42" spans="2:100" s="33" customFormat="1" ht="84" customHeight="1" thickBot="1" x14ac:dyDescent="0.45">
      <c r="B42" s="182"/>
      <c r="C42" s="104"/>
      <c r="D42" s="183"/>
      <c r="E42" s="184"/>
      <c r="F42" s="185" t="str">
        <f>VLOOKUP(E43,'[1]Llista Indicadors'!$B$6:$AA$1048,$CT$13,FALSE)</f>
        <v>Disposar dels recursos i del finançament adequats</v>
      </c>
      <c r="G42" s="186"/>
      <c r="H42" s="187">
        <f>$H$2</f>
        <v>2019</v>
      </c>
      <c r="I42" s="187">
        <f>$I$2</f>
        <v>2020</v>
      </c>
      <c r="J42" s="187">
        <f>$J$2</f>
        <v>2021</v>
      </c>
      <c r="K42" s="188">
        <f>$K$2</f>
        <v>2022</v>
      </c>
      <c r="L42" s="189">
        <f>$L$2</f>
        <v>2023</v>
      </c>
      <c r="M42" s="42"/>
      <c r="N42" s="42"/>
      <c r="O42" s="42"/>
      <c r="P42" s="42"/>
      <c r="Q42" s="43" t="s">
        <v>0</v>
      </c>
      <c r="R42" s="43" t="s">
        <v>1</v>
      </c>
      <c r="S42" s="43" t="s">
        <v>2</v>
      </c>
      <c r="T42" s="43" t="s">
        <v>3</v>
      </c>
      <c r="U42" s="190"/>
      <c r="V42" s="191"/>
      <c r="W42" s="184"/>
      <c r="X42" s="185" t="str">
        <f>VLOOKUP(W43,'[1]Llista Indicadors'!$B$6:$AA$1048,$CT$13,FALSE)</f>
        <v>Distribució (en percentatge) de la despesa entre els diferents àmbits de cultura</v>
      </c>
      <c r="Y42" s="186"/>
      <c r="Z42" s="187">
        <f>$H$2</f>
        <v>2019</v>
      </c>
      <c r="AA42" s="187">
        <f>$I$2</f>
        <v>2020</v>
      </c>
      <c r="AB42" s="187">
        <f>$J$2</f>
        <v>2021</v>
      </c>
      <c r="AC42" s="188">
        <f>$K$2</f>
        <v>2022</v>
      </c>
      <c r="AD42" s="189">
        <f>$L$2</f>
        <v>2023</v>
      </c>
      <c r="AE42" s="42"/>
      <c r="AF42" s="42"/>
      <c r="AG42" s="42"/>
      <c r="AH42" s="42"/>
      <c r="AI42" s="43" t="s">
        <v>0</v>
      </c>
      <c r="AJ42" s="43" t="s">
        <v>1</v>
      </c>
      <c r="AK42" s="43" t="s">
        <v>2</v>
      </c>
      <c r="AL42" s="43" t="s">
        <v>3</v>
      </c>
      <c r="AM42" s="190"/>
      <c r="AN42" s="191"/>
      <c r="AO42" s="184"/>
      <c r="AP42" s="185" t="str">
        <f>VLOOKUP(AO43,'[1]Llista Indicadors'!$B$6:$AA$1048,$CT$13,FALSE)</f>
        <v>Distribució (en euros/habitant) de la despesa entre els diferents àmbits de cultura</v>
      </c>
      <c r="AQ42" s="186"/>
      <c r="AR42" s="187">
        <f>$H$2</f>
        <v>2019</v>
      </c>
      <c r="AS42" s="187">
        <f>$I$2</f>
        <v>2020</v>
      </c>
      <c r="AT42" s="187">
        <f>$J$2</f>
        <v>2021</v>
      </c>
      <c r="AU42" s="188">
        <f>$K$2</f>
        <v>2022</v>
      </c>
      <c r="AV42" s="189">
        <f>$L$2</f>
        <v>2023</v>
      </c>
      <c r="AW42" s="42"/>
      <c r="AX42" s="42"/>
      <c r="AY42" s="42"/>
      <c r="AZ42" s="42"/>
      <c r="BA42" s="43" t="s">
        <v>0</v>
      </c>
      <c r="BB42" s="43" t="s">
        <v>1</v>
      </c>
      <c r="BC42" s="43" t="s">
        <v>2</v>
      </c>
      <c r="BD42" s="43" t="s">
        <v>3</v>
      </c>
      <c r="BE42" s="190"/>
      <c r="BF42" s="191"/>
      <c r="BG42" s="184"/>
      <c r="BH42" s="185" t="str">
        <f>VLOOKUP(BG43,'[1]Llista Indicadors'!$B$6:$AA$1048,$CT$13,FALSE)</f>
        <v>Autofinançament dels diferents àmbits de cultura</v>
      </c>
      <c r="BI42" s="186"/>
      <c r="BJ42" s="187">
        <f>$H$2</f>
        <v>2019</v>
      </c>
      <c r="BK42" s="187">
        <f>$I$2</f>
        <v>2020</v>
      </c>
      <c r="BL42" s="187">
        <f>$J$2</f>
        <v>2021</v>
      </c>
      <c r="BM42" s="188">
        <f>$K$2</f>
        <v>2022</v>
      </c>
      <c r="BN42" s="189">
        <f>$L$2</f>
        <v>2023</v>
      </c>
      <c r="BO42" s="42"/>
      <c r="BP42" s="42"/>
      <c r="BQ42" s="42"/>
      <c r="BR42" s="42"/>
      <c r="BS42" s="43" t="s">
        <v>0</v>
      </c>
      <c r="BT42" s="43" t="s">
        <v>1</v>
      </c>
      <c r="BU42" s="43" t="s">
        <v>2</v>
      </c>
      <c r="BV42" s="43" t="s">
        <v>3</v>
      </c>
      <c r="BW42" s="190"/>
      <c r="BX42" s="191"/>
      <c r="BY42" s="184"/>
      <c r="BZ42" s="185" t="str">
        <f>VLOOKUP(BY43,'[1]Llista Indicadors'!$B$6:$AA$1048,$CT$13,FALSE)</f>
        <v>Oferir el servei a uns costos unitaris adequats</v>
      </c>
      <c r="CA42" s="186"/>
      <c r="CB42" s="187">
        <f>$H$2</f>
        <v>2019</v>
      </c>
      <c r="CC42" s="187">
        <f>$I$2</f>
        <v>2020</v>
      </c>
      <c r="CD42" s="187">
        <f>$J$2</f>
        <v>2021</v>
      </c>
      <c r="CE42" s="188">
        <f>$K$2</f>
        <v>2022</v>
      </c>
      <c r="CF42" s="189">
        <f>$L$2</f>
        <v>2023</v>
      </c>
      <c r="CG42" s="42"/>
      <c r="CH42" s="42"/>
      <c r="CI42" s="42"/>
      <c r="CJ42" s="42"/>
      <c r="CK42" s="43" t="s">
        <v>0</v>
      </c>
      <c r="CL42" s="43" t="s">
        <v>1</v>
      </c>
      <c r="CM42" s="43" t="s">
        <v>2</v>
      </c>
      <c r="CN42" s="43" t="s">
        <v>3</v>
      </c>
      <c r="CO42" s="190"/>
      <c r="CP42" s="192"/>
    </row>
    <row r="43" spans="2:100" ht="84" customHeight="1" thickBot="1" x14ac:dyDescent="0.4">
      <c r="B43" s="182"/>
      <c r="C43" s="104"/>
      <c r="D43" s="193"/>
      <c r="E43" s="184">
        <v>67</v>
      </c>
      <c r="F43" s="54">
        <f>VLOOKUP(E43,'[1]Llista Indicadors'!$B$6:$BA$1048,30,FALSE)</f>
        <v>86401</v>
      </c>
      <c r="G43" s="55" t="str">
        <f>VLOOKUP(E43,'[1]Llista Indicadors'!$B$6:$AA$1048,$CU$13,FALSE)</f>
        <v>Despesa corrent en cultura per habitant</v>
      </c>
      <c r="H43" s="56">
        <f>VLOOKUP(E43,'[1]Llista Indicadors'!$B$6:$AA$1048,$CV$13,FALSE)</f>
        <v>62.291369725841172</v>
      </c>
      <c r="I43" s="57">
        <f>VLOOKUP(E43,'[1]Llista Indicadors'!$B$6:$AA$1048,$CW$13,FALSE)</f>
        <v>51.142251842248747</v>
      </c>
      <c r="J43" s="57">
        <f>VLOOKUP(E43,'[1]Llista Indicadors'!$B$6:$AA$1048,$CX$13,FALSE)</f>
        <v>60.565014162061424</v>
      </c>
      <c r="K43" s="58">
        <f>VLOOKUP(E43,'[1]Llista Indicadors'!$B$6:$AA$1048,$CY$13,FALSE)</f>
        <v>65.331926484291657</v>
      </c>
      <c r="L43" s="59">
        <f>VLOOKUP(E43,'[1]Llista Indicadors'!$B$6:$AA$1048,$CZ$13,FALSE)</f>
        <v>67.87181077585214</v>
      </c>
      <c r="M43" s="42" t="str">
        <f t="shared" ref="M43:N46" si="109">IF(H43="-","",IF(I43=H43,"M",IF(I43&gt;H43,"P","B")))</f>
        <v>B</v>
      </c>
      <c r="N43" s="42" t="str">
        <f t="shared" si="109"/>
        <v>P</v>
      </c>
      <c r="O43" s="42" t="str">
        <f>IF(L43="-","",IF(J43="-","",IF(L43=J43,"M",IF(L43&gt;J43,"P","B"))))</f>
        <v>P</v>
      </c>
      <c r="P43" s="60">
        <f>IF(L43="-","",IF(H43="-","",(L43-H43)/H43))</f>
        <v>8.9586102771086737E-2</v>
      </c>
      <c r="Q43" s="61">
        <f>COUNTIF(M43:O43,"P")</f>
        <v>2</v>
      </c>
      <c r="R43" s="61">
        <f>COUNTIF(M43:O43,"B")</f>
        <v>1</v>
      </c>
      <c r="S43" s="61">
        <f>COUNTIF(M43:O43,"M")</f>
        <v>0</v>
      </c>
      <c r="T43" s="61" t="str">
        <f t="shared" ref="T43:T46" si="110">IF(Q43&gt;0,IF(R43=0,"P",""),IF(R43&gt;0,IF(Q43=0,"B",""),""))</f>
        <v/>
      </c>
      <c r="U43" s="194" t="str">
        <f>IF(T43="P","é",IF(T43="B","ê",IF(P43="","",IF(M43=N43,IF(N43=O43,IF(O43="P","é","ê"),IF(P43&lt;0.05,IF(P43&gt;-0.05,"è",""),"")),IF(P43&lt;0.05,IF(P43&gt;-0.05,"è",""),"")))))</f>
        <v/>
      </c>
      <c r="V43" s="195"/>
      <c r="W43" s="184">
        <v>74</v>
      </c>
      <c r="X43" s="54">
        <f>VLOOKUP(W43,'[1]Llista Indicadors'!$B$6:$BA$1048,30,FALSE)</f>
        <v>86431</v>
      </c>
      <c r="Y43" s="64" t="str">
        <f>VLOOKUP(W43,'[1]Llista Indicadors'!$B$6:$AA$1048,$CU$13,FALSE)</f>
        <v>% de despesa en Biblioteques públiques s/total de la despesa corrent en cultura</v>
      </c>
      <c r="Z43" s="56">
        <f>VLOOKUP(W43,'[1]Llista Indicadors'!$B$6:$AA$1048,$CV$13,FALSE)</f>
        <v>26.60984426957349</v>
      </c>
      <c r="AA43" s="57">
        <f>VLOOKUP(W43,'[1]Llista Indicadors'!$B$6:$AA$1048,$CW$13,FALSE)</f>
        <v>31.401938220896628</v>
      </c>
      <c r="AB43" s="57">
        <f>VLOOKUP(W43,'[1]Llista Indicadors'!$B$6:$AA$1048,$CX$13,FALSE)</f>
        <v>28.122814799255099</v>
      </c>
      <c r="AC43" s="153">
        <f>VLOOKUP(W43,'[1]Llista Indicadors'!$B$6:$AA$1048,$CY$13,FALSE)</f>
        <v>29.56785378254407</v>
      </c>
      <c r="AD43" s="154">
        <f>VLOOKUP(W43,'[1]Llista Indicadors'!$B$6:$AA$1048,$CZ$13,FALSE)</f>
        <v>29.54363858863217</v>
      </c>
      <c r="AE43" s="42" t="str">
        <f>IF(Z43="-","",IF(AA43=Z43,"M",IF(AA43&gt;Z43,"P","B")))</f>
        <v>P</v>
      </c>
      <c r="AF43" s="42" t="str">
        <f t="shared" ref="AF43:AF52" si="111">IF(AA43="-","",IF(AB43=AA43,"M",IF(AB43&gt;AA43,"P","B")))</f>
        <v>B</v>
      </c>
      <c r="AG43" s="42" t="str">
        <f>IF(AD43="-","",IF(AB43="-","",IF(AD43=AB43,"M",IF(AD43&gt;AB43,"P","B"))))</f>
        <v>P</v>
      </c>
      <c r="AH43" s="60">
        <f>IF(AD43="-","",IF(Z43="-","",(AD43-Z43)/Z43))</f>
        <v>0.1102522167862993</v>
      </c>
      <c r="AI43" s="61">
        <f>COUNTIF(AE43:AG43,"P")</f>
        <v>2</v>
      </c>
      <c r="AJ43" s="61">
        <f>COUNTIF(AE43:AG43,"B")</f>
        <v>1</v>
      </c>
      <c r="AK43" s="61">
        <f>COUNTIF(AE43:AG43,"M")</f>
        <v>0</v>
      </c>
      <c r="AL43" s="61" t="str">
        <f t="shared" ref="AL43:AL52" si="112">IF(AI43&gt;0,IF(AJ43=0,"P",""),IF(AJ43&gt;0,IF(AI43=0,"B",""),""))</f>
        <v/>
      </c>
      <c r="AM43" s="194" t="str">
        <f>IF(AL43="P","é",IF(AL43="B","ê",IF(AH43="","",IF(AE43=AF43,IF(AF43=AG43,IF(AG43="P","é","ê"),IF(AH43&lt;0.05,IF(AH43&gt;-0.05,"è",""),"")),IF(AH43&lt;0.05,IF(AH43&gt;-0.05,"è",""),"")))))</f>
        <v/>
      </c>
      <c r="AN43" s="196"/>
      <c r="AO43" s="184">
        <v>84</v>
      </c>
      <c r="AP43" s="54">
        <f>VLOOKUP(AO43,'[1]Llista Indicadors'!$B$6:$BA$1048,30,FALSE)</f>
        <v>91137</v>
      </c>
      <c r="AQ43" s="64" t="str">
        <f>VLOOKUP(AO43,'[1]Llista Indicadors'!$B$6:$AA$1048,$CU$13,FALSE)</f>
        <v>Despesa corrent en Biblioteques públiques per habitant</v>
      </c>
      <c r="AR43" s="56">
        <f>VLOOKUP(AO43,'[1]Llista Indicadors'!$B$6:$AA$1048,$CV$13,FALSE)</f>
        <v>16.575636477430582</v>
      </c>
      <c r="AS43" s="57">
        <f>VLOOKUP(AO43,'[1]Llista Indicadors'!$B$6:$AA$1048,$CW$13,FALSE)</f>
        <v>16.08415087313638</v>
      </c>
      <c r="AT43" s="57">
        <f>VLOOKUP(AO43,'[1]Llista Indicadors'!$B$6:$AA$1048,$CX$13,FALSE)</f>
        <v>16.833864866568629</v>
      </c>
      <c r="AU43" s="58">
        <f>VLOOKUP(AO43,'[1]Llista Indicadors'!$B$6:$AA$1048,$CY$13,FALSE)</f>
        <v>19.310761613724608</v>
      </c>
      <c r="AV43" s="59">
        <f>VLOOKUP(AO43,'[1]Llista Indicadors'!$B$6:$AA$1048,$CZ$13,FALSE)</f>
        <v>19.813959425407319</v>
      </c>
      <c r="AW43" s="42" t="str">
        <f>IF(AR43="-","",IF(AS43=AR43,"M",IF(AS43&gt;AR43,"P","B")))</f>
        <v>B</v>
      </c>
      <c r="AX43" s="42" t="str">
        <f t="shared" ref="AX43:AX52" si="113">IF(AS43="-","",IF(AT43=AS43,"M",IF(AT43&gt;AS43,"P","B")))</f>
        <v>P</v>
      </c>
      <c r="AY43" s="42" t="str">
        <f>IF(AV43="-","",IF(AT43="-","",IF(AV43=AT43,"M",IF(AV43&gt;AT43,"P","B"))))</f>
        <v>P</v>
      </c>
      <c r="AZ43" s="60">
        <f>IF(AV43="-","",IF(AR43="-","",(AV43-AR43)/AR43))</f>
        <v>0.19536643147224206</v>
      </c>
      <c r="BA43" s="61">
        <f>COUNTIF(AW43:AY43,"P")</f>
        <v>2</v>
      </c>
      <c r="BB43" s="61">
        <f>COUNTIF(AW43:AY43,"B")</f>
        <v>1</v>
      </c>
      <c r="BC43" s="61">
        <f>COUNTIF(AW43:AY43,"M")</f>
        <v>0</v>
      </c>
      <c r="BD43" s="61" t="str">
        <f t="shared" ref="BD43:BD52" si="114">IF(BA43&gt;0,IF(BB43=0,"P",""),IF(BB43&gt;0,IF(BA43=0,"B",""),""))</f>
        <v/>
      </c>
      <c r="BE43" s="194" t="str">
        <f>IF(BD43="P","é",IF(BD43="B","ê",IF(AZ43="","",IF(AW43=AX43,IF(AX43=AY43,IF(AY43="P","é","ê"),IF(AZ43&lt;0.05,IF(AZ43&gt;-0.05,"è",""),"")),IF(AZ43&lt;0.05,IF(AZ43&gt;-0.05,"è",""),"")))))</f>
        <v/>
      </c>
      <c r="BF43" s="196"/>
      <c r="BG43" s="184">
        <v>94</v>
      </c>
      <c r="BH43" s="54">
        <f>VLOOKUP(BG43,'[1]Llista Indicadors'!$B$6:$BA$1048,30,FALSE)</f>
        <v>91192</v>
      </c>
      <c r="BI43" s="64" t="str">
        <f>VLOOKUP(BG43,'[1]Llista Indicadors'!$B$6:$AA$1048,$CU$13,FALSE)</f>
        <v>% d'autofinançament per taxes, preus públics i patrocini de les Biblioteques públiques</v>
      </c>
      <c r="BJ43" s="56">
        <f>VLOOKUP(BG43,'[1]Llista Indicadors'!$B$6:$AA$1048,$CV$13,FALSE)</f>
        <v>3.1034815740599731E-2</v>
      </c>
      <c r="BK43" s="57">
        <f>VLOOKUP(BG43,'[1]Llista Indicadors'!$B$6:$AA$1048,$CW$13,FALSE)</f>
        <v>2.6814981232740832E-2</v>
      </c>
      <c r="BL43" s="57">
        <f>VLOOKUP(BG43,'[1]Llista Indicadors'!$B$6:$AA$1048,$CX$13,FALSE)</f>
        <v>0.1340172338517841</v>
      </c>
      <c r="BM43" s="153">
        <f>VLOOKUP(BG43,'[1]Llista Indicadors'!$B$6:$AA$1048,$CY$13,FALSE)</f>
        <v>9.4097619538301522E-2</v>
      </c>
      <c r="BN43" s="154">
        <f>VLOOKUP(BG43,'[1]Llista Indicadors'!$B$6:$AA$1048,$CZ$13,FALSE)</f>
        <v>7.3580083230155552E-2</v>
      </c>
      <c r="BO43" s="42" t="str">
        <f>IF(BJ43="-","",IF(BK43=BJ43,"M",IF(BK43&gt;BJ43,"P","B")))</f>
        <v>B</v>
      </c>
      <c r="BP43" s="42" t="str">
        <f t="shared" ref="BP43:BP51" si="115">IF(BK43="-","",IF(BL43=BK43,"M",IF(BL43&gt;BK43,"P","B")))</f>
        <v>P</v>
      </c>
      <c r="BQ43" s="42" t="str">
        <f>IF(BN43="-","",IF(BL43="-","",IF(BN43=BL43,"M",IF(BN43&gt;BL43,"P","B"))))</f>
        <v>B</v>
      </c>
      <c r="BR43" s="60">
        <f>IF(BN43="-","",IF(BJ43="-","",(BN43-BJ43)/BJ43))</f>
        <v>1.3708883547163493</v>
      </c>
      <c r="BS43" s="61">
        <f>COUNTIF(BO43:BQ43,"P")</f>
        <v>1</v>
      </c>
      <c r="BT43" s="61">
        <f>COUNTIF(BO43:BQ43,"B")</f>
        <v>2</v>
      </c>
      <c r="BU43" s="61">
        <f>COUNTIF(BO43:BQ43,"M")</f>
        <v>0</v>
      </c>
      <c r="BV43" s="61" t="str">
        <f t="shared" ref="BV43:BV51" si="116">IF(BS43&gt;0,IF(BT43=0,"P",""),IF(BT43&gt;0,IF(BS43=0,"B",""),""))</f>
        <v/>
      </c>
      <c r="BW43" s="194" t="str">
        <f>IF(BV43="P","é",IF(BV43="B","ê",IF(BR43="","",IF(BO43=BP43,IF(BP43=BQ43,IF(BQ43="P","é","ê"),IF(BR43&lt;0.05,IF(BR43&gt;-0.05,"è",""),"")),IF(BR43&lt;0.05,IF(BR43&gt;-0.05,"è",""),"")))))</f>
        <v/>
      </c>
      <c r="BX43" s="196"/>
      <c r="BY43" s="184">
        <v>103</v>
      </c>
      <c r="BZ43" s="54">
        <f>VLOOKUP(BY43,'[1]Llista Indicadors'!$B$6:$BA$1048,30,FALSE)</f>
        <v>91242</v>
      </c>
      <c r="CA43" s="64" t="str">
        <f>VLOOKUP(BY43,'[1]Llista Indicadors'!$B$6:$AA$1048,$CU$13,FALSE)</f>
        <v>Despesa corrent per visita a les Biblioteques públiques</v>
      </c>
      <c r="CB43" s="56">
        <f>VLOOKUP(BY43,'[1]Llista Indicadors'!$B$6:$AA$1048,$CV$13,FALSE)</f>
        <v>5.50318171417545</v>
      </c>
      <c r="CC43" s="57">
        <f>VLOOKUP(BY43,'[1]Llista Indicadors'!$B$6:$AA$1048,$CW$13,FALSE)</f>
        <v>15.301903393699639</v>
      </c>
      <c r="CD43" s="57">
        <f>VLOOKUP(BY43,'[1]Llista Indicadors'!$B$6:$AA$1048,$CX$13,FALSE)</f>
        <v>11.16262003063995</v>
      </c>
      <c r="CE43" s="153">
        <f>VLOOKUP(BY43,'[1]Llista Indicadors'!$B$6:$AA$1048,$CY$13,FALSE)</f>
        <v>8.86471034184137</v>
      </c>
      <c r="CF43" s="157">
        <f>VLOOKUP(BY43,'[1]Llista Indicadors'!$B$6:$AA$1048,$CZ$13,FALSE)</f>
        <v>7.3098879384279778</v>
      </c>
      <c r="CG43" s="42" t="str">
        <f>IF(CB43="-","",IF(CC43=CB43,"M",IF(CC43&gt;CB43,"P","B")))</f>
        <v>P</v>
      </c>
      <c r="CH43" s="42" t="str">
        <f t="shared" ref="CH43:CH52" si="117">IF(CC43="-","",IF(CD43=CC43,"M",IF(CD43&gt;CC43,"P","B")))</f>
        <v>B</v>
      </c>
      <c r="CI43" s="42" t="str">
        <f>IF(CF43="-","",IF(CD43="-","",IF(CF43=CD43,"M",IF(CF43&gt;CD43,"P","B"))))</f>
        <v>B</v>
      </c>
      <c r="CJ43" s="60">
        <f>IF(CF43="-","",IF(CB43="-","",(CF43-CB43)/CB43))</f>
        <v>0.32830212013510246</v>
      </c>
      <c r="CK43" s="61">
        <f>COUNTIF(CG43:CI43,"P")</f>
        <v>1</v>
      </c>
      <c r="CL43" s="61">
        <f>COUNTIF(CG43:CI43,"B")</f>
        <v>2</v>
      </c>
      <c r="CM43" s="61">
        <f>COUNTIF(CG43:CI43,"M")</f>
        <v>0</v>
      </c>
      <c r="CN43" s="61" t="str">
        <f t="shared" ref="CN43:CN52" si="118">IF(CK43&gt;0,IF(CL43=0,"P",""),IF(CL43&gt;0,IF(CK43=0,"B",""),""))</f>
        <v/>
      </c>
      <c r="CO43" s="194" t="str">
        <f>IF(CN43="P","é",IF(CN43="B","ê",IF(CJ43="","",IF(CG43=CH43,IF(CH43=CI43,IF(CI43="P","é","ê"),IF(CJ43&lt;0.05,IF(CJ43&gt;-0.05,"è",""),"")),IF(CJ43&lt;0.05,IF(CJ43&gt;-0.05,"è",""),"")))))</f>
        <v/>
      </c>
      <c r="CP43" s="192"/>
      <c r="CQ43" s="33"/>
    </row>
    <row r="44" spans="2:100" ht="84" customHeight="1" thickBot="1" x14ac:dyDescent="0.4">
      <c r="B44" s="182"/>
      <c r="C44" s="104"/>
      <c r="D44" s="193"/>
      <c r="E44" s="184">
        <v>68</v>
      </c>
      <c r="F44" s="54">
        <f>VLOOKUP(E44,'[1]Llista Indicadors'!$B$6:$BA$1048,30,FALSE)</f>
        <v>86406</v>
      </c>
      <c r="G44" s="55" t="str">
        <f>VLOOKUP(E44,'[1]Llista Indicadors'!$B$6:$AA$1048,$CU$13,FALSE)</f>
        <v>% de la despesa corrent en cultura sobre el pressupost corrent municipal</v>
      </c>
      <c r="H44" s="56">
        <f>VLOOKUP(E44,'[1]Llista Indicadors'!$B$6:$AA$1048,$CV$13,FALSE)</f>
        <v>6.8788287807462787</v>
      </c>
      <c r="I44" s="57">
        <f>VLOOKUP(E44,'[1]Llista Indicadors'!$B$6:$AA$1048,$CW$13,FALSE)</f>
        <v>5.8121900071800239</v>
      </c>
      <c r="J44" s="57">
        <f>VLOOKUP(E44,'[1]Llista Indicadors'!$B$6:$AA$1048,$CX$13,FALSE)</f>
        <v>6.3613789954544799</v>
      </c>
      <c r="K44" s="58">
        <f>VLOOKUP(E44,'[1]Llista Indicadors'!$B$6:$AA$1048,$CY$13,FALSE)</f>
        <v>6.3742068258276792</v>
      </c>
      <c r="L44" s="59">
        <f>VLOOKUP(E44,'[1]Llista Indicadors'!$B$6:$AA$1048,$CZ$13,FALSE)</f>
        <v>6.3999393937359841</v>
      </c>
      <c r="M44" s="42" t="str">
        <f t="shared" si="109"/>
        <v>B</v>
      </c>
      <c r="N44" s="42" t="str">
        <f t="shared" si="109"/>
        <v>P</v>
      </c>
      <c r="O44" s="42" t="str">
        <f>IF(L44="-","",IF(J44="-","",IF(L44=J44,"M",IF(L44&gt;J44,"P","B"))))</f>
        <v>P</v>
      </c>
      <c r="P44" s="60">
        <f>IF(L44="-","",IF(H44="-","",(L44-H44)/H44))</f>
        <v>-6.9617866976235496E-2</v>
      </c>
      <c r="Q44" s="61">
        <f t="shared" ref="Q44:Q46" si="119">COUNTIF(M44:O44,"P")</f>
        <v>2</v>
      </c>
      <c r="R44" s="61">
        <f t="shared" ref="R44:R46" si="120">COUNTIF(M44:O44,"B")</f>
        <v>1</v>
      </c>
      <c r="S44" s="61">
        <f t="shared" ref="S44:S46" si="121">COUNTIF(M44:O44,"M")</f>
        <v>0</v>
      </c>
      <c r="T44" s="61" t="str">
        <f t="shared" si="110"/>
        <v/>
      </c>
      <c r="U44" s="194" t="str">
        <f t="shared" ref="U44:U46" si="122">IF(T44="P","é",IF(T44="B","ê",IF(P44="","",IF(M44=N44,IF(N44=O44,IF(O44="P","é","ê"),IF(P44&lt;0.05,IF(P44&gt;-0.05,"è",""),"")),IF(P44&lt;0.05,IF(P44&gt;-0.05,"è",""),"")))))</f>
        <v/>
      </c>
      <c r="V44" s="195"/>
      <c r="W44" s="184">
        <v>75</v>
      </c>
      <c r="X44" s="54">
        <f>VLOOKUP(W44,'[1]Llista Indicadors'!$B$6:$BA$1048,30,FALSE)</f>
        <v>86446</v>
      </c>
      <c r="Y44" s="70" t="str">
        <f>VLOOKUP(W44,'[1]Llista Indicadors'!$B$6:$AA$1048,$CU$13,FALSE)</f>
        <v>% de despesa en CCP s/total de la despesa corrent en cultura</v>
      </c>
      <c r="Z44" s="56">
        <f>VLOOKUP(W44,'[1]Llista Indicadors'!$B$6:$AA$1048,$CV$13,FALSE)</f>
        <v>11.64795633480473</v>
      </c>
      <c r="AA44" s="57">
        <f>VLOOKUP(W44,'[1]Llista Indicadors'!$B$6:$AA$1048,$CW$13,FALSE)</f>
        <v>11.435149960358149</v>
      </c>
      <c r="AB44" s="57">
        <f>VLOOKUP(W44,'[1]Llista Indicadors'!$B$6:$AA$1048,$CX$13,FALSE)</f>
        <v>11.244005527143861</v>
      </c>
      <c r="AC44" s="153">
        <f>VLOOKUP(W44,'[1]Llista Indicadors'!$B$6:$AA$1048,$CY$13,FALSE)</f>
        <v>9.6640260918547565</v>
      </c>
      <c r="AD44" s="154">
        <f>VLOOKUP(W44,'[1]Llista Indicadors'!$B$6:$AA$1048,$CZ$13,FALSE)</f>
        <v>8.8713703997458353</v>
      </c>
      <c r="AE44" s="42" t="str">
        <f t="shared" ref="AE44:AE52" si="123">IF(Z44="-","",IF(AA44=Z44,"M",IF(AA44&gt;Z44,"P","B")))</f>
        <v>B</v>
      </c>
      <c r="AF44" s="42" t="str">
        <f t="shared" si="111"/>
        <v>B</v>
      </c>
      <c r="AG44" s="42" t="str">
        <f t="shared" ref="AG44:AG52" si="124">IF(AD44="-","",IF(AB44="-","",IF(AD44=AB44,"M",IF(AD44&gt;AB44,"P","B"))))</f>
        <v>B</v>
      </c>
      <c r="AH44" s="60">
        <f t="shared" ref="AH44:AH52" si="125">IF(AD44="-","",IF(Z44="-","",(AD44-Z44)/Z44))</f>
        <v>-0.23837537291947983</v>
      </c>
      <c r="AI44" s="61">
        <f t="shared" ref="AI44:AI52" si="126">COUNTIF(AE44:AG44,"P")</f>
        <v>0</v>
      </c>
      <c r="AJ44" s="61">
        <f t="shared" ref="AJ44:AJ52" si="127">COUNTIF(AE44:AG44,"B")</f>
        <v>3</v>
      </c>
      <c r="AK44" s="61">
        <f t="shared" ref="AK44:AK52" si="128">COUNTIF(AE44:AG44,"M")</f>
        <v>0</v>
      </c>
      <c r="AL44" s="61" t="str">
        <f t="shared" si="112"/>
        <v>B</v>
      </c>
      <c r="AM44" s="194" t="str">
        <f t="shared" ref="AM44:AM52" si="129">IF(AL44="P","é",IF(AL44="B","ê",IF(AH44="","",IF(AE44=AF44,IF(AF44=AG44,IF(AG44="P","é","ê"),IF(AH44&lt;0.05,IF(AH44&gt;-0.05,"è",""),"")),IF(AH44&lt;0.05,IF(AH44&gt;-0.05,"è",""),"")))))</f>
        <v>ê</v>
      </c>
      <c r="AN44" s="196"/>
      <c r="AO44" s="184">
        <v>85</v>
      </c>
      <c r="AP44" s="54">
        <f>VLOOKUP(AO44,'[1]Llista Indicadors'!$B$6:$BA$1048,30,FALSE)</f>
        <v>91142</v>
      </c>
      <c r="AQ44" s="70" t="str">
        <f>VLOOKUP(AO44,'[1]Llista Indicadors'!$B$6:$AA$1048,$CU$13,FALSE)</f>
        <v>Despesa corrent en CCP per habitant</v>
      </c>
      <c r="AR44" s="56">
        <f>VLOOKUP(AO44,'[1]Llista Indicadors'!$B$6:$AA$1048,$CV$13,FALSE)</f>
        <v>8.3217611843738393</v>
      </c>
      <c r="AS44" s="57">
        <f>VLOOKUP(AO44,'[1]Llista Indicadors'!$B$6:$AA$1048,$CW$13,FALSE)</f>
        <v>5.8125725128986847</v>
      </c>
      <c r="AT44" s="57">
        <f>VLOOKUP(AO44,'[1]Llista Indicadors'!$B$6:$AA$1048,$CX$13,FALSE)</f>
        <v>6.6158526739245938</v>
      </c>
      <c r="AU44" s="58">
        <f>VLOOKUP(AO44,'[1]Llista Indicadors'!$B$6:$AA$1048,$CY$13,FALSE)</f>
        <v>6.4132405107802546</v>
      </c>
      <c r="AV44" s="59">
        <f>VLOOKUP(AO44,'[1]Llista Indicadors'!$B$6:$AA$1048,$CZ$13,FALSE)</f>
        <v>5.7984573390513363</v>
      </c>
      <c r="AW44" s="42" t="str">
        <f t="shared" ref="AW44:AW52" si="130">IF(AR44="-","",IF(AS44=AR44,"M",IF(AS44&gt;AR44,"P","B")))</f>
        <v>B</v>
      </c>
      <c r="AX44" s="42" t="str">
        <f t="shared" si="113"/>
        <v>P</v>
      </c>
      <c r="AY44" s="42" t="str">
        <f t="shared" ref="AY44:AY52" si="131">IF(AV44="-","",IF(AT44="-","",IF(AV44=AT44,"M",IF(AV44&gt;AT44,"P","B"))))</f>
        <v>B</v>
      </c>
      <c r="AZ44" s="60">
        <f t="shared" ref="AZ44:AZ52" si="132">IF(AV44="-","",IF(AR44="-","",(AV44-AR44)/AR44))</f>
        <v>-0.30321752684523423</v>
      </c>
      <c r="BA44" s="61">
        <f t="shared" ref="BA44:BA52" si="133">COUNTIF(AW44:AY44,"P")</f>
        <v>1</v>
      </c>
      <c r="BB44" s="61">
        <f t="shared" ref="BB44:BB52" si="134">COUNTIF(AW44:AY44,"B")</f>
        <v>2</v>
      </c>
      <c r="BC44" s="61">
        <f t="shared" ref="BC44:BC52" si="135">COUNTIF(AW44:AY44,"M")</f>
        <v>0</v>
      </c>
      <c r="BD44" s="61" t="str">
        <f t="shared" si="114"/>
        <v/>
      </c>
      <c r="BE44" s="194" t="str">
        <f t="shared" ref="BE44:BE52" si="136">IF(BD44="P","é",IF(BD44="B","ê",IF(AZ44="","",IF(AW44=AX44,IF(AX44=AY44,IF(AY44="P","é","ê"),IF(AZ44&lt;0.05,IF(AZ44&gt;-0.05,"è",""),"")),IF(AZ44&lt;0.05,IF(AZ44&gt;-0.05,"è",""),"")))))</f>
        <v/>
      </c>
      <c r="BF44" s="196"/>
      <c r="BG44" s="184">
        <v>95</v>
      </c>
      <c r="BH44" s="54">
        <f>VLOOKUP(BG44,'[1]Llista Indicadors'!$B$6:$BA$1048,30,FALSE)</f>
        <v>91197</v>
      </c>
      <c r="BI44" s="70" t="str">
        <f>VLOOKUP(BG44,'[1]Llista Indicadors'!$B$6:$AA$1048,$CU$13,FALSE)</f>
        <v>% d'autofinançament per taxes, preus públics i patrocini dels CCP</v>
      </c>
      <c r="BJ44" s="56">
        <f>VLOOKUP(BG44,'[1]Llista Indicadors'!$B$6:$AA$1048,$CV$13,FALSE)</f>
        <v>5.9135438554615662</v>
      </c>
      <c r="BK44" s="57">
        <f>VLOOKUP(BG44,'[1]Llista Indicadors'!$B$6:$AA$1048,$CW$13,FALSE)</f>
        <v>5.0714242680029438</v>
      </c>
      <c r="BL44" s="57">
        <f>VLOOKUP(BG44,'[1]Llista Indicadors'!$B$6:$AA$1048,$CX$13,FALSE)</f>
        <v>3.5301582019862501</v>
      </c>
      <c r="BM44" s="153">
        <f>VLOOKUP(BG44,'[1]Llista Indicadors'!$B$6:$AA$1048,$CY$13,FALSE)</f>
        <v>6.6792616482907654</v>
      </c>
      <c r="BN44" s="154">
        <f>VLOOKUP(BG44,'[1]Llista Indicadors'!$B$6:$AA$1048,$CZ$13,FALSE)</f>
        <v>4.754959297682289</v>
      </c>
      <c r="BO44" s="42" t="str">
        <f t="shared" ref="BO44:BO51" si="137">IF(BJ44="-","",IF(BK44=BJ44,"M",IF(BK44&gt;BJ44,"P","B")))</f>
        <v>B</v>
      </c>
      <c r="BP44" s="42" t="str">
        <f t="shared" si="115"/>
        <v>B</v>
      </c>
      <c r="BQ44" s="42" t="str">
        <f t="shared" ref="BQ44:BQ51" si="138">IF(BN44="-","",IF(BL44="-","",IF(BN44=BL44,"M",IF(BN44&gt;BL44,"P","B"))))</f>
        <v>P</v>
      </c>
      <c r="BR44" s="60">
        <f t="shared" ref="BR44:BR51" si="139">IF(BN44="-","",IF(BJ44="-","",(BN44-BJ44)/BJ44))</f>
        <v>-0.19592051502404001</v>
      </c>
      <c r="BS44" s="61">
        <f t="shared" ref="BS44:BS51" si="140">COUNTIF(BO44:BQ44,"P")</f>
        <v>1</v>
      </c>
      <c r="BT44" s="61">
        <f t="shared" ref="BT44:BT51" si="141">COUNTIF(BO44:BQ44,"B")</f>
        <v>2</v>
      </c>
      <c r="BU44" s="61">
        <f t="shared" ref="BU44:BU51" si="142">COUNTIF(BO44:BQ44,"M")</f>
        <v>0</v>
      </c>
      <c r="BV44" s="61" t="str">
        <f t="shared" si="116"/>
        <v/>
      </c>
      <c r="BW44" s="194" t="str">
        <f t="shared" ref="BW44:BW51" si="143">IF(BV44="P","é",IF(BV44="B","ê",IF(BR44="","",IF(BO44=BP44,IF(BP44=BQ44,IF(BQ44="P","é","ê"),IF(BR44&lt;0.05,IF(BR44&gt;-0.05,"è",""),"")),IF(BR44&lt;0.05,IF(BR44&gt;-0.05,"è",""),"")))))</f>
        <v/>
      </c>
      <c r="BX44" s="196"/>
      <c r="BY44" s="184">
        <v>104</v>
      </c>
      <c r="BZ44" s="54">
        <f>VLOOKUP(BY44,'[1]Llista Indicadors'!$B$6:$BA$1048,30,FALSE)</f>
        <v>91247</v>
      </c>
      <c r="CA44" s="70" t="str">
        <f>VLOOKUP(BY44,'[1]Llista Indicadors'!$B$6:$AA$1048,$CU$13,FALSE)</f>
        <v>Despesa corrent per cada ús dels CCP</v>
      </c>
      <c r="CB44" s="56">
        <f>VLOOKUP(BY44,'[1]Llista Indicadors'!$B$6:$AA$1048,$CV$13,FALSE)</f>
        <v>8.4409625688416678</v>
      </c>
      <c r="CC44" s="57">
        <f>VLOOKUP(BY44,'[1]Llista Indicadors'!$B$6:$AA$1048,$CW$13,FALSE)</f>
        <v>17.270809551962859</v>
      </c>
      <c r="CD44" s="57">
        <f>VLOOKUP(BY44,'[1]Llista Indicadors'!$B$6:$AA$1048,$CX$13,FALSE)</f>
        <v>15.928919582935359</v>
      </c>
      <c r="CE44" s="153">
        <f>VLOOKUP(BY44,'[1]Llista Indicadors'!$B$6:$AA$1048,$CY$13,FALSE)</f>
        <v>7.6123491362879898</v>
      </c>
      <c r="CF44" s="157">
        <f>VLOOKUP(BY44,'[1]Llista Indicadors'!$B$6:$AA$1048,$CZ$13,FALSE)</f>
        <v>5.1673414246772964</v>
      </c>
      <c r="CG44" s="42" t="str">
        <f t="shared" ref="CG44:CG52" si="144">IF(CB44="-","",IF(CC44=CB44,"M",IF(CC44&gt;CB44,"P","B")))</f>
        <v>P</v>
      </c>
      <c r="CH44" s="42" t="str">
        <f t="shared" si="117"/>
        <v>B</v>
      </c>
      <c r="CI44" s="42" t="str">
        <f t="shared" ref="CI44:CI52" si="145">IF(CF44="-","",IF(CD44="-","",IF(CF44=CD44,"M",IF(CF44&gt;CD44,"P","B"))))</f>
        <v>B</v>
      </c>
      <c r="CJ44" s="60">
        <f t="shared" ref="CJ44:CJ52" si="146">IF(CF44="-","",IF(CB44="-","",(CF44-CB44)/CB44))</f>
        <v>-0.38782557290899139</v>
      </c>
      <c r="CK44" s="61">
        <f t="shared" ref="CK44:CK52" si="147">COUNTIF(CG44:CI44,"P")</f>
        <v>1</v>
      </c>
      <c r="CL44" s="61">
        <f t="shared" ref="CL44:CL52" si="148">COUNTIF(CG44:CI44,"B")</f>
        <v>2</v>
      </c>
      <c r="CM44" s="61">
        <f t="shared" ref="CM44:CM52" si="149">COUNTIF(CG44:CI44,"M")</f>
        <v>0</v>
      </c>
      <c r="CN44" s="61" t="str">
        <f t="shared" si="118"/>
        <v/>
      </c>
      <c r="CO44" s="194" t="str">
        <f t="shared" ref="CO44:CO52" si="150">IF(CN44="P","é",IF(CN44="B","ê",IF(CJ44="","",IF(CG44=CH44,IF(CH44=CI44,IF(CI44="P","é","ê"),IF(CJ44&lt;0.05,IF(CJ44&gt;-0.05,"è",""),"")),IF(CJ44&lt;0.05,IF(CJ44&gt;-0.05,"è",""),"")))))</f>
        <v/>
      </c>
      <c r="CP44" s="192"/>
      <c r="CQ44" s="197"/>
    </row>
    <row r="45" spans="2:100" ht="84" customHeight="1" thickBot="1" x14ac:dyDescent="0.4">
      <c r="B45" s="182"/>
      <c r="C45" s="104"/>
      <c r="D45" s="193"/>
      <c r="E45" s="184">
        <v>69</v>
      </c>
      <c r="F45" s="54">
        <f>VLOOKUP(E45,'[1]Llista Indicadors'!$B$6:$BA$1048,30,FALSE)</f>
        <v>86421</v>
      </c>
      <c r="G45" s="55" t="str">
        <f>VLOOKUP(E45,'[1]Llista Indicadors'!$B$6:$AA$1048,$CU$13,FALSE)</f>
        <v>% de finançament per transferències (DIBA, GENCAT, etc.)</v>
      </c>
      <c r="H45" s="56">
        <f>VLOOKUP(E45,'[1]Llista Indicadors'!$B$6:$AA$1048,$CV$13,FALSE)</f>
        <v>15.70360405812732</v>
      </c>
      <c r="I45" s="57">
        <f>VLOOKUP(E45,'[1]Llista Indicadors'!$B$6:$AA$1048,$CW$13,FALSE)</f>
        <v>18.67094973519875</v>
      </c>
      <c r="J45" s="57">
        <f>VLOOKUP(E45,'[1]Llista Indicadors'!$B$6:$AA$1048,$CX$13,FALSE)</f>
        <v>18.250039110243019</v>
      </c>
      <c r="K45" s="153">
        <f>VLOOKUP(E45,'[1]Llista Indicadors'!$B$6:$AA$1048,$CY$13,FALSE)</f>
        <v>16.950540838637959</v>
      </c>
      <c r="L45" s="154">
        <f>VLOOKUP(E45,'[1]Llista Indicadors'!$B$6:$AA$1048,$CZ$13,FALSE)</f>
        <v>17.698170041433471</v>
      </c>
      <c r="M45" s="42" t="str">
        <f t="shared" si="109"/>
        <v>P</v>
      </c>
      <c r="N45" s="42" t="str">
        <f t="shared" si="109"/>
        <v>B</v>
      </c>
      <c r="O45" s="42" t="str">
        <f>IF(L45="-","",IF(J45="-","",IF(L45=J45,"M",IF(L45&gt;J45,"P","B"))))</f>
        <v>B</v>
      </c>
      <c r="P45" s="60">
        <f>IF(L45="-","",IF(H45="-","",(L45-H45)/H45))</f>
        <v>0.1270132624283706</v>
      </c>
      <c r="Q45" s="61">
        <f t="shared" si="119"/>
        <v>1</v>
      </c>
      <c r="R45" s="61">
        <f t="shared" si="120"/>
        <v>2</v>
      </c>
      <c r="S45" s="61">
        <f t="shared" si="121"/>
        <v>0</v>
      </c>
      <c r="T45" s="61" t="str">
        <f t="shared" si="110"/>
        <v/>
      </c>
      <c r="U45" s="194" t="str">
        <f t="shared" si="122"/>
        <v/>
      </c>
      <c r="V45" s="195"/>
      <c r="W45" s="184">
        <v>76</v>
      </c>
      <c r="X45" s="54">
        <f>VLOOKUP(W45,'[1]Llista Indicadors'!$B$6:$BA$1048,30,FALSE)</f>
        <v>86436</v>
      </c>
      <c r="Y45" s="70" t="str">
        <f>VLOOKUP(W45,'[1]Llista Indicadors'!$B$6:$AA$1048,$CU$13,FALSE)</f>
        <v>% de despesa en Museus s/total de la despesa corrent en cultura</v>
      </c>
      <c r="Z45" s="56">
        <f>VLOOKUP(W45,'[1]Llista Indicadors'!$B$6:$AA$1048,$CV$13,FALSE)</f>
        <v>12.33016089729395</v>
      </c>
      <c r="AA45" s="57">
        <f>VLOOKUP(W45,'[1]Llista Indicadors'!$B$6:$AA$1048,$CW$13,FALSE)</f>
        <v>12.383388909310099</v>
      </c>
      <c r="AB45" s="57">
        <f>VLOOKUP(W45,'[1]Llista Indicadors'!$B$6:$AA$1048,$CX$13,FALSE)</f>
        <v>11.340732501479041</v>
      </c>
      <c r="AC45" s="153">
        <f>VLOOKUP(W45,'[1]Llista Indicadors'!$B$6:$AA$1048,$CY$13,FALSE)</f>
        <v>10.215446428995911</v>
      </c>
      <c r="AD45" s="154">
        <f>VLOOKUP(W45,'[1]Llista Indicadors'!$B$6:$AA$1048,$CZ$13,FALSE)</f>
        <v>10.72668443293751</v>
      </c>
      <c r="AE45" s="42" t="str">
        <f t="shared" si="123"/>
        <v>P</v>
      </c>
      <c r="AF45" s="42" t="str">
        <f t="shared" si="111"/>
        <v>B</v>
      </c>
      <c r="AG45" s="42" t="str">
        <f t="shared" si="124"/>
        <v>B</v>
      </c>
      <c r="AH45" s="60">
        <f t="shared" si="125"/>
        <v>-0.13004505599828373</v>
      </c>
      <c r="AI45" s="61">
        <f t="shared" si="126"/>
        <v>1</v>
      </c>
      <c r="AJ45" s="61">
        <f t="shared" si="127"/>
        <v>2</v>
      </c>
      <c r="AK45" s="61">
        <f t="shared" si="128"/>
        <v>0</v>
      </c>
      <c r="AL45" s="61" t="str">
        <f t="shared" si="112"/>
        <v/>
      </c>
      <c r="AM45" s="194" t="str">
        <f t="shared" si="129"/>
        <v/>
      </c>
      <c r="AN45" s="196"/>
      <c r="AO45" s="184">
        <v>86</v>
      </c>
      <c r="AP45" s="54">
        <f>VLOOKUP(AO45,'[1]Llista Indicadors'!$B$6:$BA$1048,30,FALSE)</f>
        <v>91147</v>
      </c>
      <c r="AQ45" s="70" t="str">
        <f>VLOOKUP(AO45,'[1]Llista Indicadors'!$B$6:$AA$1048,$CU$13,FALSE)</f>
        <v>Despesa corrent en Museus per habitant</v>
      </c>
      <c r="AR45" s="56">
        <f>VLOOKUP(AO45,'[1]Llista Indicadors'!$B$6:$AA$1048,$CV$13,FALSE)</f>
        <v>7.6488544104534544</v>
      </c>
      <c r="AS45" s="57">
        <f>VLOOKUP(AO45,'[1]Llista Indicadors'!$B$6:$AA$1048,$CW$13,FALSE)</f>
        <v>6.1617585124618888</v>
      </c>
      <c r="AT45" s="57">
        <f>VLOOKUP(AO45,'[1]Llista Indicadors'!$B$6:$AA$1048,$CX$13,FALSE)</f>
        <v>6.736042794481099</v>
      </c>
      <c r="AU45" s="58">
        <f>VLOOKUP(AO45,'[1]Llista Indicadors'!$B$6:$AA$1048,$CY$13,FALSE)</f>
        <v>6.7153220260704831</v>
      </c>
      <c r="AV45" s="59">
        <f>VLOOKUP(AO45,'[1]Llista Indicadors'!$B$6:$AA$1048,$CZ$13,FALSE)</f>
        <v>7.3929519885107036</v>
      </c>
      <c r="AW45" s="42" t="str">
        <f t="shared" si="130"/>
        <v>B</v>
      </c>
      <c r="AX45" s="42" t="str">
        <f t="shared" si="113"/>
        <v>P</v>
      </c>
      <c r="AY45" s="42" t="str">
        <f t="shared" si="131"/>
        <v>P</v>
      </c>
      <c r="AZ45" s="60">
        <f t="shared" si="132"/>
        <v>-3.3456307076915576E-2</v>
      </c>
      <c r="BA45" s="61">
        <f t="shared" si="133"/>
        <v>2</v>
      </c>
      <c r="BB45" s="61">
        <f t="shared" si="134"/>
        <v>1</v>
      </c>
      <c r="BC45" s="61">
        <f t="shared" si="135"/>
        <v>0</v>
      </c>
      <c r="BD45" s="61" t="str">
        <f t="shared" si="114"/>
        <v/>
      </c>
      <c r="BE45" s="194" t="str">
        <f t="shared" si="136"/>
        <v>è</v>
      </c>
      <c r="BF45" s="196"/>
      <c r="BG45" s="184">
        <v>96</v>
      </c>
      <c r="BH45" s="54">
        <f>VLOOKUP(BG45,'[1]Llista Indicadors'!$B$6:$BA$1048,30,FALSE)</f>
        <v>91202</v>
      </c>
      <c r="BI45" s="70" t="str">
        <f>VLOOKUP(BG45,'[1]Llista Indicadors'!$B$6:$AA$1048,$CU$13,FALSE)</f>
        <v>% d'autofinançament per taxes, preus públics i patrocini dels Museus</v>
      </c>
      <c r="BJ45" s="56">
        <f>VLOOKUP(BG45,'[1]Llista Indicadors'!$B$6:$AA$1048,$CV$13,FALSE)</f>
        <v>6.0712668412378061</v>
      </c>
      <c r="BK45" s="57">
        <f>VLOOKUP(BG45,'[1]Llista Indicadors'!$B$6:$AA$1048,$CW$13,FALSE)</f>
        <v>2.6554585514357791</v>
      </c>
      <c r="BL45" s="57">
        <f>VLOOKUP(BG45,'[1]Llista Indicadors'!$B$6:$AA$1048,$CX$13,FALSE)</f>
        <v>4.2330010976699466</v>
      </c>
      <c r="BM45" s="153">
        <f>VLOOKUP(BG45,'[1]Llista Indicadors'!$B$6:$AA$1048,$CY$13,FALSE)</f>
        <v>5.0857096745082409</v>
      </c>
      <c r="BN45" s="154">
        <f>VLOOKUP(BG45,'[1]Llista Indicadors'!$B$6:$AA$1048,$CZ$13,FALSE)</f>
        <v>5.0381492438733986</v>
      </c>
      <c r="BO45" s="42" t="str">
        <f t="shared" si="137"/>
        <v>B</v>
      </c>
      <c r="BP45" s="42" t="str">
        <f t="shared" si="115"/>
        <v>P</v>
      </c>
      <c r="BQ45" s="42" t="str">
        <f t="shared" si="138"/>
        <v>P</v>
      </c>
      <c r="BR45" s="60">
        <f t="shared" si="139"/>
        <v>-0.17016507829093808</v>
      </c>
      <c r="BS45" s="61">
        <f t="shared" si="140"/>
        <v>2</v>
      </c>
      <c r="BT45" s="61">
        <f t="shared" si="141"/>
        <v>1</v>
      </c>
      <c r="BU45" s="61">
        <f t="shared" si="142"/>
        <v>0</v>
      </c>
      <c r="BV45" s="61" t="str">
        <f t="shared" si="116"/>
        <v/>
      </c>
      <c r="BW45" s="194" t="str">
        <f t="shared" si="143"/>
        <v/>
      </c>
      <c r="BX45" s="196"/>
      <c r="BY45" s="184">
        <v>105</v>
      </c>
      <c r="BZ45" s="54">
        <f>VLOOKUP(BY45,'[1]Llista Indicadors'!$B$6:$BA$1048,30,FALSE)</f>
        <v>91252</v>
      </c>
      <c r="CA45" s="70" t="str">
        <f>VLOOKUP(BY45,'[1]Llista Indicadors'!$B$6:$AA$1048,$CU$13,FALSE)</f>
        <v>Despesa corrent per visita al Museu</v>
      </c>
      <c r="CB45" s="56">
        <f>VLOOKUP(BY45,'[1]Llista Indicadors'!$B$6:$AA$1048,$CV$13,FALSE)</f>
        <v>26.620307055097641</v>
      </c>
      <c r="CC45" s="57">
        <f>VLOOKUP(BY45,'[1]Llista Indicadors'!$B$6:$AA$1048,$CW$13,FALSE)</f>
        <v>64.504845646856552</v>
      </c>
      <c r="CD45" s="57">
        <f>VLOOKUP(BY45,'[1]Llista Indicadors'!$B$6:$AA$1048,$CX$13,FALSE)</f>
        <v>36.824290744867412</v>
      </c>
      <c r="CE45" s="153">
        <f>VLOOKUP(BY45,'[1]Llista Indicadors'!$B$6:$AA$1048,$CY$13,FALSE)</f>
        <v>30.697912297898469</v>
      </c>
      <c r="CF45" s="157">
        <f>VLOOKUP(BY45,'[1]Llista Indicadors'!$B$6:$AA$1048,$CZ$13,FALSE)</f>
        <v>30.34467678377111</v>
      </c>
      <c r="CG45" s="42" t="str">
        <f t="shared" si="144"/>
        <v>P</v>
      </c>
      <c r="CH45" s="42" t="str">
        <f t="shared" si="117"/>
        <v>B</v>
      </c>
      <c r="CI45" s="42" t="str">
        <f t="shared" si="145"/>
        <v>B</v>
      </c>
      <c r="CJ45" s="60">
        <f t="shared" si="146"/>
        <v>0.1399070912655109</v>
      </c>
      <c r="CK45" s="61">
        <f t="shared" si="147"/>
        <v>1</v>
      </c>
      <c r="CL45" s="61">
        <f t="shared" si="148"/>
        <v>2</v>
      </c>
      <c r="CM45" s="61">
        <f t="shared" si="149"/>
        <v>0</v>
      </c>
      <c r="CN45" s="61" t="str">
        <f t="shared" si="118"/>
        <v/>
      </c>
      <c r="CO45" s="194" t="str">
        <f t="shared" si="150"/>
        <v/>
      </c>
      <c r="CP45" s="192"/>
      <c r="CQ45" s="33"/>
    </row>
    <row r="46" spans="2:100" ht="84" customHeight="1" thickBot="1" x14ac:dyDescent="0.4">
      <c r="B46" s="182"/>
      <c r="C46" s="104"/>
      <c r="D46" s="193"/>
      <c r="E46" s="184">
        <v>70</v>
      </c>
      <c r="F46" s="54">
        <f>VLOOKUP(E46,'[1]Llista Indicadors'!$B$6:$BA$1048,30,FALSE)</f>
        <v>86416</v>
      </c>
      <c r="G46" s="55" t="str">
        <f>VLOOKUP(E46,'[1]Llista Indicadors'!$B$6:$AA$1048,$CU$13,FALSE)</f>
        <v>% d'autofinançament per taxes, preus públics i patrocini dels Serveis culturals municipals</v>
      </c>
      <c r="H46" s="56">
        <f>VLOOKUP(E46,'[1]Llista Indicadors'!$B$6:$AA$1048,$CV$13,FALSE)</f>
        <v>7.4299217123552577</v>
      </c>
      <c r="I46" s="57">
        <f>VLOOKUP(E46,'[1]Llista Indicadors'!$B$6:$AA$1048,$CW$13,FALSE)</f>
        <v>3.18549364591872</v>
      </c>
      <c r="J46" s="57">
        <f>VLOOKUP(E46,'[1]Llista Indicadors'!$B$6:$AA$1048,$CX$13,FALSE)</f>
        <v>4.2604410785938258</v>
      </c>
      <c r="K46" s="153">
        <f>VLOOKUP(E46,'[1]Llista Indicadors'!$B$6:$AA$1048,$CY$13,FALSE)</f>
        <v>5.331787712222142</v>
      </c>
      <c r="L46" s="154">
        <f>VLOOKUP(E46,'[1]Llista Indicadors'!$B$6:$AA$1048,$CZ$13,FALSE)</f>
        <v>5.712777741529246</v>
      </c>
      <c r="M46" s="42" t="str">
        <f t="shared" si="109"/>
        <v>B</v>
      </c>
      <c r="N46" s="42" t="str">
        <f t="shared" si="109"/>
        <v>P</v>
      </c>
      <c r="O46" s="42" t="str">
        <f>IF(L46="-","",IF(J46="-","",IF(L46=J46,"M",IF(L46&gt;J46,"P","B"))))</f>
        <v>P</v>
      </c>
      <c r="P46" s="60">
        <f>IF(L46="-","",IF(H46="-","",(L46-H46)/H46))</f>
        <v>-0.23111198708467728</v>
      </c>
      <c r="Q46" s="61">
        <f t="shared" si="119"/>
        <v>2</v>
      </c>
      <c r="R46" s="61">
        <f t="shared" si="120"/>
        <v>1</v>
      </c>
      <c r="S46" s="61">
        <f t="shared" si="121"/>
        <v>0</v>
      </c>
      <c r="T46" s="61" t="str">
        <f t="shared" si="110"/>
        <v/>
      </c>
      <c r="U46" s="194" t="str">
        <f t="shared" si="122"/>
        <v/>
      </c>
      <c r="V46" s="195"/>
      <c r="W46" s="184">
        <v>77</v>
      </c>
      <c r="X46" s="54">
        <f>VLOOKUP(W46,'[1]Llista Indicadors'!$B$6:$BA$1048,30,FALSE)</f>
        <v>86441</v>
      </c>
      <c r="Y46" s="70" t="str">
        <f>VLOOKUP(W46,'[1]Llista Indicadors'!$B$6:$AA$1048,$CU$13,FALSE)</f>
        <v>% de despesa en Arxius municipals s/total de la despesa corrent en cultura</v>
      </c>
      <c r="Z46" s="56">
        <f>VLOOKUP(W46,'[1]Llista Indicadors'!$B$6:$AA$1048,$CV$13,FALSE)</f>
        <v>3.1134184147059529</v>
      </c>
      <c r="AA46" s="57">
        <f>VLOOKUP(W46,'[1]Llista Indicadors'!$B$6:$AA$1048,$CW$13,FALSE)</f>
        <v>3.3311362593635749</v>
      </c>
      <c r="AB46" s="57">
        <f>VLOOKUP(W46,'[1]Llista Indicadors'!$B$6:$AA$1048,$CX$13,FALSE)</f>
        <v>2.7889902604763508</v>
      </c>
      <c r="AC46" s="153">
        <f>VLOOKUP(W46,'[1]Llista Indicadors'!$B$6:$AA$1048,$CY$13,FALSE)</f>
        <v>3.0104690262641909</v>
      </c>
      <c r="AD46" s="154">
        <f>VLOOKUP(W46,'[1]Llista Indicadors'!$B$6:$AA$1048,$CZ$13,FALSE)</f>
        <v>2.6419523196689649</v>
      </c>
      <c r="AE46" s="42" t="str">
        <f t="shared" si="123"/>
        <v>P</v>
      </c>
      <c r="AF46" s="42" t="str">
        <f t="shared" si="111"/>
        <v>B</v>
      </c>
      <c r="AG46" s="42" t="str">
        <f t="shared" si="124"/>
        <v>B</v>
      </c>
      <c r="AH46" s="60">
        <f t="shared" si="125"/>
        <v>-0.15143036760175252</v>
      </c>
      <c r="AI46" s="61">
        <f t="shared" si="126"/>
        <v>1</v>
      </c>
      <c r="AJ46" s="61">
        <f t="shared" si="127"/>
        <v>2</v>
      </c>
      <c r="AK46" s="61">
        <f t="shared" si="128"/>
        <v>0</v>
      </c>
      <c r="AL46" s="61" t="str">
        <f t="shared" si="112"/>
        <v/>
      </c>
      <c r="AM46" s="194" t="str">
        <f t="shared" si="129"/>
        <v/>
      </c>
      <c r="AN46" s="196"/>
      <c r="AO46" s="184">
        <v>87</v>
      </c>
      <c r="AP46" s="54">
        <f>VLOOKUP(AO46,'[1]Llista Indicadors'!$B$6:$BA$1048,30,FALSE)</f>
        <v>91152</v>
      </c>
      <c r="AQ46" s="70" t="str">
        <f>VLOOKUP(AO46,'[1]Llista Indicadors'!$B$6:$AA$1048,$CU$13,FALSE)</f>
        <v>Despesa corrent en Arxius municipals per habitant</v>
      </c>
      <c r="AR46" s="56">
        <f>VLOOKUP(AO46,'[1]Llista Indicadors'!$B$6:$AA$1048,$CV$13,FALSE)</f>
        <v>2.2443835826194261</v>
      </c>
      <c r="AS46" s="57">
        <f>VLOOKUP(AO46,'[1]Llista Indicadors'!$B$6:$AA$1048,$CW$13,FALSE)</f>
        <v>1.764414321358702</v>
      </c>
      <c r="AT46" s="57">
        <f>VLOOKUP(AO46,'[1]Llista Indicadors'!$B$6:$AA$1048,$CX$13,FALSE)</f>
        <v>1.7390561163611691</v>
      </c>
      <c r="AU46" s="58">
        <f>VLOOKUP(AO46,'[1]Llista Indicadors'!$B$6:$AA$1048,$CY$13,FALSE)</f>
        <v>2.055770530100212</v>
      </c>
      <c r="AV46" s="59">
        <f>VLOOKUP(AO46,'[1]Llista Indicadors'!$B$6:$AA$1048,$CZ$13,FALSE)</f>
        <v>1.83072340782516</v>
      </c>
      <c r="AW46" s="42" t="str">
        <f t="shared" si="130"/>
        <v>B</v>
      </c>
      <c r="AX46" s="42" t="str">
        <f t="shared" si="113"/>
        <v>B</v>
      </c>
      <c r="AY46" s="42" t="str">
        <f t="shared" si="131"/>
        <v>P</v>
      </c>
      <c r="AZ46" s="60">
        <f t="shared" si="132"/>
        <v>-0.1843090361191656</v>
      </c>
      <c r="BA46" s="61">
        <f t="shared" si="133"/>
        <v>1</v>
      </c>
      <c r="BB46" s="61">
        <f t="shared" si="134"/>
        <v>2</v>
      </c>
      <c r="BC46" s="61">
        <f t="shared" si="135"/>
        <v>0</v>
      </c>
      <c r="BD46" s="61" t="str">
        <f t="shared" si="114"/>
        <v/>
      </c>
      <c r="BE46" s="194" t="str">
        <f t="shared" si="136"/>
        <v/>
      </c>
      <c r="BF46" s="196"/>
      <c r="BG46" s="184">
        <v>97</v>
      </c>
      <c r="BH46" s="54">
        <f>VLOOKUP(BG46,'[1]Llista Indicadors'!$B$6:$BA$1048,30,FALSE)</f>
        <v>91207</v>
      </c>
      <c r="BI46" s="70" t="str">
        <f>VLOOKUP(BG46,'[1]Llista Indicadors'!$B$6:$AA$1048,$CU$13,FALSE)</f>
        <v>% d'autofinançament per taxes, preus públics i patrocini dels Arxius municipals</v>
      </c>
      <c r="BJ46" s="56">
        <f>VLOOKUP(BG46,'[1]Llista Indicadors'!$B$6:$AA$1048,$CV$13,FALSE)</f>
        <v>0</v>
      </c>
      <c r="BK46" s="57">
        <f>VLOOKUP(BG46,'[1]Llista Indicadors'!$B$6:$AA$1048,$CW$13,FALSE)</f>
        <v>0</v>
      </c>
      <c r="BL46" s="57">
        <f>VLOOKUP(BG46,'[1]Llista Indicadors'!$B$6:$AA$1048,$CX$13,FALSE)</f>
        <v>0</v>
      </c>
      <c r="BM46" s="153">
        <f>VLOOKUP(BG46,'[1]Llista Indicadors'!$B$6:$AA$1048,$CY$13,FALSE)</f>
        <v>0</v>
      </c>
      <c r="BN46" s="154">
        <f>VLOOKUP(BG46,'[1]Llista Indicadors'!$B$6:$AA$1048,$CZ$13,FALSE)</f>
        <v>0</v>
      </c>
      <c r="BO46" s="42" t="str">
        <f t="shared" si="137"/>
        <v>M</v>
      </c>
      <c r="BP46" s="42" t="str">
        <f t="shared" si="115"/>
        <v>M</v>
      </c>
      <c r="BQ46" s="42" t="str">
        <f t="shared" si="138"/>
        <v>M</v>
      </c>
      <c r="BR46" s="60" t="e">
        <f t="shared" si="139"/>
        <v>#DIV/0!</v>
      </c>
      <c r="BS46" s="61">
        <f t="shared" si="140"/>
        <v>0</v>
      </c>
      <c r="BT46" s="61">
        <f t="shared" si="141"/>
        <v>0</v>
      </c>
      <c r="BU46" s="61">
        <f t="shared" si="142"/>
        <v>3</v>
      </c>
      <c r="BV46" s="61" t="str">
        <f t="shared" si="116"/>
        <v/>
      </c>
      <c r="BW46" s="194" t="e">
        <f t="shared" si="143"/>
        <v>#DIV/0!</v>
      </c>
      <c r="BX46" s="196"/>
      <c r="BY46" s="184">
        <v>106</v>
      </c>
      <c r="BZ46" s="54">
        <f>VLOOKUP(BY46,'[1]Llista Indicadors'!$B$6:$BA$1048,30,FALSE)</f>
        <v>91257</v>
      </c>
      <c r="CA46" s="70" t="str">
        <f>VLOOKUP(BY46,'[1]Llista Indicadors'!$B$6:$AA$1048,$CU$13,FALSE)</f>
        <v>Despesa corrent per consulta i/o préstec a l'Arxiu municipal</v>
      </c>
      <c r="CB46" s="56">
        <f>VLOOKUP(BY46,'[1]Llista Indicadors'!$B$6:$AA$1048,$CV$13,FALSE)</f>
        <v>150.56787627453971</v>
      </c>
      <c r="CC46" s="57">
        <f>VLOOKUP(BY46,'[1]Llista Indicadors'!$B$6:$AA$1048,$CW$13,FALSE)</f>
        <v>148.90444020729441</v>
      </c>
      <c r="CD46" s="57">
        <f>VLOOKUP(BY46,'[1]Llista Indicadors'!$B$6:$AA$1048,$CX$13,FALSE)</f>
        <v>111.9254274659899</v>
      </c>
      <c r="CE46" s="153">
        <f>VLOOKUP(BY46,'[1]Llista Indicadors'!$B$6:$AA$1048,$CY$13,FALSE)</f>
        <v>58.153352674614979</v>
      </c>
      <c r="CF46" s="157">
        <f>VLOOKUP(BY46,'[1]Llista Indicadors'!$B$6:$AA$1048,$CZ$13,FALSE)</f>
        <v>88.552266238497438</v>
      </c>
      <c r="CG46" s="42" t="str">
        <f t="shared" si="144"/>
        <v>B</v>
      </c>
      <c r="CH46" s="42" t="str">
        <f t="shared" si="117"/>
        <v>B</v>
      </c>
      <c r="CI46" s="42" t="str">
        <f t="shared" si="145"/>
        <v>B</v>
      </c>
      <c r="CJ46" s="60">
        <f t="shared" si="146"/>
        <v>-0.41187809491956556</v>
      </c>
      <c r="CK46" s="61">
        <f t="shared" si="147"/>
        <v>0</v>
      </c>
      <c r="CL46" s="61">
        <f t="shared" si="148"/>
        <v>3</v>
      </c>
      <c r="CM46" s="61">
        <f t="shared" si="149"/>
        <v>0</v>
      </c>
      <c r="CN46" s="61" t="str">
        <f t="shared" si="118"/>
        <v>B</v>
      </c>
      <c r="CO46" s="194" t="str">
        <f t="shared" si="150"/>
        <v>ê</v>
      </c>
      <c r="CP46" s="192"/>
      <c r="CQ46" s="197"/>
    </row>
    <row r="47" spans="2:100" ht="84" customHeight="1" thickBot="1" x14ac:dyDescent="0.7">
      <c r="B47" s="182"/>
      <c r="C47" s="33"/>
      <c r="D47" s="198"/>
      <c r="E47" s="199"/>
      <c r="F47" s="199"/>
      <c r="G47" s="195"/>
      <c r="H47" s="196"/>
      <c r="I47" s="196"/>
      <c r="J47" s="196"/>
      <c r="K47" s="196"/>
      <c r="L47" s="196"/>
      <c r="M47" s="200"/>
      <c r="N47" s="200"/>
      <c r="O47" s="200"/>
      <c r="P47" s="200"/>
      <c r="Q47" s="200"/>
      <c r="R47" s="200"/>
      <c r="S47" s="200"/>
      <c r="T47" s="200"/>
      <c r="U47" s="201"/>
      <c r="V47" s="195"/>
      <c r="W47" s="184">
        <v>78</v>
      </c>
      <c r="X47" s="54">
        <f>VLOOKUP(W47,'[1]Llista Indicadors'!$B$6:$BA$1048,30,FALSE)</f>
        <v>86426</v>
      </c>
      <c r="Y47" s="70" t="str">
        <f>VLOOKUP(W47,'[1]Llista Indicadors'!$B$6:$AA$1048,$CU$13,FALSE)</f>
        <v>% de despesa en Espais escènics s/total de la despesa corrent en cultura</v>
      </c>
      <c r="Z47" s="56">
        <f>VLOOKUP(W47,'[1]Llista Indicadors'!$B$6:$AA$1048,$CV$13,FALSE)</f>
        <v>18.672602260361899</v>
      </c>
      <c r="AA47" s="57">
        <f>VLOOKUP(W47,'[1]Llista Indicadors'!$B$6:$AA$1048,$CW$13,FALSE)</f>
        <v>15.842362491067171</v>
      </c>
      <c r="AB47" s="57">
        <f>VLOOKUP(W47,'[1]Llista Indicadors'!$B$6:$AA$1048,$CX$13,FALSE)</f>
        <v>16.83012512820326</v>
      </c>
      <c r="AC47" s="153">
        <f>VLOOKUP(W47,'[1]Llista Indicadors'!$B$6:$AA$1048,$CY$13,FALSE)</f>
        <v>16.428879372154551</v>
      </c>
      <c r="AD47" s="154">
        <f>VLOOKUP(W47,'[1]Llista Indicadors'!$B$6:$AA$1048,$CZ$13,FALSE)</f>
        <v>16.424399306284439</v>
      </c>
      <c r="AE47" s="42" t="str">
        <f t="shared" si="123"/>
        <v>B</v>
      </c>
      <c r="AF47" s="42" t="str">
        <f t="shared" si="111"/>
        <v>P</v>
      </c>
      <c r="AG47" s="42" t="str">
        <f t="shared" si="124"/>
        <v>B</v>
      </c>
      <c r="AH47" s="60">
        <f t="shared" si="125"/>
        <v>-0.12040115902055779</v>
      </c>
      <c r="AI47" s="61">
        <f t="shared" si="126"/>
        <v>1</v>
      </c>
      <c r="AJ47" s="61">
        <f t="shared" si="127"/>
        <v>2</v>
      </c>
      <c r="AK47" s="61">
        <f t="shared" si="128"/>
        <v>0</v>
      </c>
      <c r="AL47" s="61" t="str">
        <f t="shared" si="112"/>
        <v/>
      </c>
      <c r="AM47" s="194" t="str">
        <f t="shared" si="129"/>
        <v/>
      </c>
      <c r="AN47" s="196"/>
      <c r="AO47" s="184">
        <v>88</v>
      </c>
      <c r="AP47" s="54">
        <f>VLOOKUP(AO47,'[1]Llista Indicadors'!$B$6:$BA$1048,30,FALSE)</f>
        <v>91157</v>
      </c>
      <c r="AQ47" s="70" t="str">
        <f>VLOOKUP(AO47,'[1]Llista Indicadors'!$B$6:$AA$1048,$CU$13,FALSE)</f>
        <v>Despesa corrent en Espais escènics per habitant</v>
      </c>
      <c r="AR47" s="56">
        <f>VLOOKUP(AO47,'[1]Llista Indicadors'!$B$6:$AA$1048,$CV$13,FALSE)</f>
        <v>11.626265301768511</v>
      </c>
      <c r="AS47" s="57">
        <f>VLOOKUP(AO47,'[1]Llista Indicadors'!$B$6:$AA$1048,$CW$13,FALSE)</f>
        <v>8.4902887883407541</v>
      </c>
      <c r="AT47" s="57">
        <f>VLOOKUP(AO47,'[1]Llista Indicadors'!$B$6:$AA$1048,$CX$13,FALSE)</f>
        <v>10.45790355095178</v>
      </c>
      <c r="AU47" s="58">
        <f>VLOOKUP(AO47,'[1]Llista Indicadors'!$B$6:$AA$1048,$CY$13,FALSE)</f>
        <v>11.012766978064731</v>
      </c>
      <c r="AV47" s="59">
        <f>VLOOKUP(AO47,'[1]Llista Indicadors'!$B$6:$AA$1048,$CZ$13,FALSE)</f>
        <v>11.137360755926739</v>
      </c>
      <c r="AW47" s="42" t="str">
        <f t="shared" si="130"/>
        <v>B</v>
      </c>
      <c r="AX47" s="42" t="str">
        <f t="shared" si="113"/>
        <v>P</v>
      </c>
      <c r="AY47" s="42" t="str">
        <f t="shared" si="131"/>
        <v>P</v>
      </c>
      <c r="AZ47" s="60">
        <f t="shared" si="132"/>
        <v>-4.2051727975569476E-2</v>
      </c>
      <c r="BA47" s="61">
        <f t="shared" si="133"/>
        <v>2</v>
      </c>
      <c r="BB47" s="61">
        <f t="shared" si="134"/>
        <v>1</v>
      </c>
      <c r="BC47" s="61">
        <f t="shared" si="135"/>
        <v>0</v>
      </c>
      <c r="BD47" s="61" t="str">
        <f t="shared" si="114"/>
        <v/>
      </c>
      <c r="BE47" s="194" t="str">
        <f t="shared" si="136"/>
        <v>è</v>
      </c>
      <c r="BF47" s="196"/>
      <c r="BG47" s="184">
        <v>98</v>
      </c>
      <c r="BH47" s="54">
        <f>VLOOKUP(BG47,'[1]Llista Indicadors'!$B$6:$BA$1048,30,FALSE)</f>
        <v>91212</v>
      </c>
      <c r="BI47" s="70" t="str">
        <f>VLOOKUP(BG47,'[1]Llista Indicadors'!$B$6:$AA$1048,$CU$13,FALSE)</f>
        <v>% d'autofinançament per taxes, preus públics i patrocini dels Espais escènics</v>
      </c>
      <c r="BJ47" s="56">
        <f>VLOOKUP(BG47,'[1]Llista Indicadors'!$B$6:$AA$1048,$CV$13,FALSE)</f>
        <v>35.611856123380143</v>
      </c>
      <c r="BK47" s="57">
        <f>VLOOKUP(BG47,'[1]Llista Indicadors'!$B$6:$AA$1048,$CW$13,FALSE)</f>
        <v>17.64332049073553</v>
      </c>
      <c r="BL47" s="57">
        <f>VLOOKUP(BG47,'[1]Llista Indicadors'!$B$6:$AA$1048,$CX$13,FALSE)</f>
        <v>21.053430679898849</v>
      </c>
      <c r="BM47" s="153">
        <f>VLOOKUP(BG47,'[1]Llista Indicadors'!$B$6:$AA$1048,$CY$13,FALSE)</f>
        <v>27.805479351571201</v>
      </c>
      <c r="BN47" s="154">
        <f>VLOOKUP(BG47,'[1]Llista Indicadors'!$B$6:$AA$1048,$CZ$13,FALSE)</f>
        <v>31.763280462762658</v>
      </c>
      <c r="BO47" s="42" t="str">
        <f t="shared" si="137"/>
        <v>B</v>
      </c>
      <c r="BP47" s="42" t="str">
        <f t="shared" si="115"/>
        <v>P</v>
      </c>
      <c r="BQ47" s="42" t="str">
        <f t="shared" si="138"/>
        <v>P</v>
      </c>
      <c r="BR47" s="60">
        <f t="shared" si="139"/>
        <v>-0.10807006653300474</v>
      </c>
      <c r="BS47" s="61">
        <f t="shared" si="140"/>
        <v>2</v>
      </c>
      <c r="BT47" s="61">
        <f t="shared" si="141"/>
        <v>1</v>
      </c>
      <c r="BU47" s="61">
        <f t="shared" si="142"/>
        <v>0</v>
      </c>
      <c r="BV47" s="61" t="str">
        <f t="shared" si="116"/>
        <v/>
      </c>
      <c r="BW47" s="194" t="str">
        <f t="shared" si="143"/>
        <v/>
      </c>
      <c r="BX47" s="196"/>
      <c r="BY47" s="184">
        <v>107</v>
      </c>
      <c r="BZ47" s="54">
        <f>VLOOKUP(BY47,'[1]Llista Indicadors'!$B$6:$BA$1048,30,FALSE)</f>
        <v>91262</v>
      </c>
      <c r="CA47" s="70" t="str">
        <f>VLOOKUP(BY47,'[1]Llista Indicadors'!$B$6:$AA$1048,$CU$13,FALSE)</f>
        <v>Despesa corrent per assistent als Espais escènics</v>
      </c>
      <c r="CB47" s="56">
        <f>VLOOKUP(BY47,'[1]Llista Indicadors'!$B$6:$AA$1048,$CV$13,FALSE)</f>
        <v>33.075809907878963</v>
      </c>
      <c r="CC47" s="57">
        <f>VLOOKUP(BY47,'[1]Llista Indicadors'!$B$6:$AA$1048,$CW$13,FALSE)</f>
        <v>69.336557918472707</v>
      </c>
      <c r="CD47" s="57">
        <f>VLOOKUP(BY47,'[1]Llista Indicadors'!$B$6:$AA$1048,$CX$13,FALSE)</f>
        <v>60.402419316141781</v>
      </c>
      <c r="CE47" s="153">
        <f>VLOOKUP(BY47,'[1]Llista Indicadors'!$B$6:$AA$1048,$CY$13,FALSE)</f>
        <v>42.465142230436498</v>
      </c>
      <c r="CF47" s="157">
        <f>VLOOKUP(BY47,'[1]Llista Indicadors'!$B$6:$AA$1048,$CZ$13,FALSE)</f>
        <v>38.178211914186527</v>
      </c>
      <c r="CG47" s="42" t="str">
        <f t="shared" si="144"/>
        <v>P</v>
      </c>
      <c r="CH47" s="42" t="str">
        <f t="shared" si="117"/>
        <v>B</v>
      </c>
      <c r="CI47" s="42" t="str">
        <f t="shared" si="145"/>
        <v>B</v>
      </c>
      <c r="CJ47" s="60">
        <f t="shared" si="146"/>
        <v>0.15426385689476721</v>
      </c>
      <c r="CK47" s="61">
        <f t="shared" si="147"/>
        <v>1</v>
      </c>
      <c r="CL47" s="61">
        <f t="shared" si="148"/>
        <v>2</v>
      </c>
      <c r="CM47" s="61">
        <f t="shared" si="149"/>
        <v>0</v>
      </c>
      <c r="CN47" s="61" t="str">
        <f t="shared" si="118"/>
        <v/>
      </c>
      <c r="CO47" s="194" t="str">
        <f t="shared" si="150"/>
        <v/>
      </c>
      <c r="CP47" s="192"/>
      <c r="CQ47" s="33"/>
    </row>
    <row r="48" spans="2:100" ht="84" customHeight="1" thickBot="1" x14ac:dyDescent="0.4">
      <c r="B48" s="182"/>
      <c r="C48" s="33"/>
      <c r="D48" s="193"/>
      <c r="E48" s="184"/>
      <c r="F48" s="185" t="str">
        <f>VLOOKUP(E49,'[1]Llista Indicadors'!$B$6:$AA$1048,$CT$13,FALSE)</f>
        <v>Gestionar els recursos adequadament</v>
      </c>
      <c r="G48" s="186"/>
      <c r="H48" s="187">
        <f>$H$2</f>
        <v>2019</v>
      </c>
      <c r="I48" s="187">
        <f>$I$2</f>
        <v>2020</v>
      </c>
      <c r="J48" s="187">
        <f>$J$2</f>
        <v>2021</v>
      </c>
      <c r="K48" s="188">
        <f>$K$2</f>
        <v>2022</v>
      </c>
      <c r="L48" s="189">
        <f>$L$2</f>
        <v>2023</v>
      </c>
      <c r="M48" s="42"/>
      <c r="N48" s="42"/>
      <c r="O48" s="42"/>
      <c r="P48" s="42"/>
      <c r="Q48" s="43" t="s">
        <v>0</v>
      </c>
      <c r="R48" s="43" t="s">
        <v>1</v>
      </c>
      <c r="S48" s="43" t="s">
        <v>2</v>
      </c>
      <c r="T48" s="43" t="s">
        <v>3</v>
      </c>
      <c r="U48" s="190"/>
      <c r="V48" s="195"/>
      <c r="W48" s="184">
        <v>79</v>
      </c>
      <c r="X48" s="54">
        <f>VLOOKUP(W48,'[1]Llista Indicadors'!$B$6:$BA$1048,30,FALSE)</f>
        <v>86451</v>
      </c>
      <c r="Y48" s="70" t="str">
        <f>VLOOKUP(W48,'[1]Llista Indicadors'!$B$6:$AA$1048,$CU$13,FALSE)</f>
        <v>% de despesa en Centres d'art s/total de la despesa corrent en cultura</v>
      </c>
      <c r="Z48" s="56">
        <f>VLOOKUP(W48,'[1]Llista Indicadors'!$B$6:$AA$1048,$CV$13,FALSE)</f>
        <v>3.395901500570258</v>
      </c>
      <c r="AA48" s="57">
        <f>VLOOKUP(W48,'[1]Llista Indicadors'!$B$6:$AA$1048,$CW$13,FALSE)</f>
        <v>4.2099847534248847</v>
      </c>
      <c r="AB48" s="57">
        <f>VLOOKUP(W48,'[1]Llista Indicadors'!$B$6:$AA$1048,$CX$13,FALSE)</f>
        <v>3.9810838492545688</v>
      </c>
      <c r="AC48" s="153">
        <f>VLOOKUP(W48,'[1]Llista Indicadors'!$B$6:$AA$1048,$CY$13,FALSE)</f>
        <v>3.052672750616348</v>
      </c>
      <c r="AD48" s="154">
        <f>VLOOKUP(W48,'[1]Llista Indicadors'!$B$6:$AA$1048,$CZ$13,FALSE)</f>
        <v>2.8433633193159622</v>
      </c>
      <c r="AE48" s="42" t="str">
        <f t="shared" si="123"/>
        <v>P</v>
      </c>
      <c r="AF48" s="42" t="str">
        <f t="shared" si="111"/>
        <v>B</v>
      </c>
      <c r="AG48" s="42" t="str">
        <f t="shared" si="124"/>
        <v>B</v>
      </c>
      <c r="AH48" s="60">
        <f t="shared" si="125"/>
        <v>-0.16270736390955703</v>
      </c>
      <c r="AI48" s="61">
        <f t="shared" si="126"/>
        <v>1</v>
      </c>
      <c r="AJ48" s="61">
        <f t="shared" si="127"/>
        <v>2</v>
      </c>
      <c r="AK48" s="61">
        <f t="shared" si="128"/>
        <v>0</v>
      </c>
      <c r="AL48" s="61" t="str">
        <f t="shared" si="112"/>
        <v/>
      </c>
      <c r="AM48" s="194" t="str">
        <f t="shared" si="129"/>
        <v/>
      </c>
      <c r="AN48" s="196"/>
      <c r="AO48" s="184">
        <v>89</v>
      </c>
      <c r="AP48" s="54">
        <f>VLOOKUP(AO48,'[1]Llista Indicadors'!$B$6:$BA$1048,30,FALSE)</f>
        <v>91162</v>
      </c>
      <c r="AQ48" s="70" t="str">
        <f>VLOOKUP(AO48,'[1]Llista Indicadors'!$B$6:$AA$1048,$CU$13,FALSE)</f>
        <v>Despesa corrent en Centres d'art per habitant</v>
      </c>
      <c r="AR48" s="56">
        <f>VLOOKUP(AO48,'[1]Llista Indicadors'!$B$6:$AA$1048,$CV$13,FALSE)</f>
        <v>2.1015183280243499</v>
      </c>
      <c r="AS48" s="57">
        <f>VLOOKUP(AO48,'[1]Llista Indicadors'!$B$6:$AA$1048,$CW$13,FALSE)</f>
        <v>2.1782807225013738</v>
      </c>
      <c r="AT48" s="57">
        <f>VLOOKUP(AO48,'[1]Llista Indicadors'!$B$6:$AA$1048,$CX$13,FALSE)</f>
        <v>2.3428875853699092</v>
      </c>
      <c r="AU48" s="58">
        <f>VLOOKUP(AO48,'[1]Llista Indicadors'!$B$6:$AA$1048,$CY$13,FALSE)</f>
        <v>1.949782673210259</v>
      </c>
      <c r="AV48" s="59">
        <f>VLOOKUP(AO48,'[1]Llista Indicadors'!$B$6:$AA$1048,$CZ$13,FALSE)</f>
        <v>1.758790988993522</v>
      </c>
      <c r="AW48" s="42" t="str">
        <f t="shared" si="130"/>
        <v>P</v>
      </c>
      <c r="AX48" s="42" t="str">
        <f t="shared" si="113"/>
        <v>P</v>
      </c>
      <c r="AY48" s="42" t="str">
        <f t="shared" si="131"/>
        <v>B</v>
      </c>
      <c r="AZ48" s="60">
        <f t="shared" si="132"/>
        <v>-0.16308558172463236</v>
      </c>
      <c r="BA48" s="61">
        <f t="shared" si="133"/>
        <v>2</v>
      </c>
      <c r="BB48" s="61">
        <f t="shared" si="134"/>
        <v>1</v>
      </c>
      <c r="BC48" s="61">
        <f t="shared" si="135"/>
        <v>0</v>
      </c>
      <c r="BD48" s="61" t="str">
        <f t="shared" si="114"/>
        <v/>
      </c>
      <c r="BE48" s="194" t="str">
        <f t="shared" si="136"/>
        <v/>
      </c>
      <c r="BF48" s="196"/>
      <c r="BG48" s="184">
        <v>99</v>
      </c>
      <c r="BH48" s="54">
        <f>VLOOKUP(BG48,'[1]Llista Indicadors'!$B$6:$BA$1048,30,FALSE)</f>
        <v>91217</v>
      </c>
      <c r="BI48" s="70" t="str">
        <f>VLOOKUP(BG48,'[1]Llista Indicadors'!$B$6:$AA$1048,$CU$13,FALSE)</f>
        <v>% d'autofinançament per taxes, preus públics i patrocini dels Centres d'art</v>
      </c>
      <c r="BJ48" s="56">
        <f>VLOOKUP(BG48,'[1]Llista Indicadors'!$B$6:$AA$1048,$CV$13,FALSE)</f>
        <v>4.8840150282536499</v>
      </c>
      <c r="BK48" s="57">
        <f>VLOOKUP(BG48,'[1]Llista Indicadors'!$B$6:$AA$1048,$CW$13,FALSE)</f>
        <v>5.8951007635508734</v>
      </c>
      <c r="BL48" s="57">
        <f>VLOOKUP(BG48,'[1]Llista Indicadors'!$B$6:$AA$1048,$CX$13,FALSE)</f>
        <v>5.8264081720492058</v>
      </c>
      <c r="BM48" s="153">
        <f>VLOOKUP(BG48,'[1]Llista Indicadors'!$B$6:$AA$1048,$CY$13,FALSE)</f>
        <v>5.1949661943165628</v>
      </c>
      <c r="BN48" s="154">
        <f>VLOOKUP(BG48,'[1]Llista Indicadors'!$B$6:$AA$1048,$CZ$13,FALSE)</f>
        <v>7.9675328909539296</v>
      </c>
      <c r="BO48" s="42" t="str">
        <f t="shared" si="137"/>
        <v>P</v>
      </c>
      <c r="BP48" s="42" t="str">
        <f t="shared" si="115"/>
        <v>B</v>
      </c>
      <c r="BQ48" s="42" t="str">
        <f t="shared" si="138"/>
        <v>P</v>
      </c>
      <c r="BR48" s="60">
        <f t="shared" si="139"/>
        <v>0.63134897105401333</v>
      </c>
      <c r="BS48" s="61">
        <f t="shared" si="140"/>
        <v>2</v>
      </c>
      <c r="BT48" s="61">
        <f t="shared" si="141"/>
        <v>1</v>
      </c>
      <c r="BU48" s="61">
        <f t="shared" si="142"/>
        <v>0</v>
      </c>
      <c r="BV48" s="61" t="str">
        <f t="shared" si="116"/>
        <v/>
      </c>
      <c r="BW48" s="194" t="str">
        <f t="shared" si="143"/>
        <v/>
      </c>
      <c r="BX48" s="196"/>
      <c r="BY48" s="184">
        <v>108</v>
      </c>
      <c r="BZ48" s="54">
        <f>VLOOKUP(BY48,'[1]Llista Indicadors'!$B$6:$BA$1048,30,FALSE)</f>
        <v>91267</v>
      </c>
      <c r="CA48" s="70" t="str">
        <f>VLOOKUP(BY48,'[1]Llista Indicadors'!$B$6:$AA$1048,$CU$13,FALSE)</f>
        <v>Despesa corrent per visita als Centres d'art</v>
      </c>
      <c r="CB48" s="56">
        <f>VLOOKUP(BY48,'[1]Llista Indicadors'!$B$6:$AA$1048,$CV$13,FALSE)</f>
        <v>15.18448534866805</v>
      </c>
      <c r="CC48" s="57">
        <f>VLOOKUP(BY48,'[1]Llista Indicadors'!$B$6:$AA$1048,$CW$13,FALSE)</f>
        <v>30.176477212924961</v>
      </c>
      <c r="CD48" s="57">
        <f>VLOOKUP(BY48,'[1]Llista Indicadors'!$B$6:$AA$1048,$CX$13,FALSE)</f>
        <v>20.55854623203777</v>
      </c>
      <c r="CE48" s="153">
        <f>VLOOKUP(BY48,'[1]Llista Indicadors'!$B$6:$AA$1048,$CY$13,FALSE)</f>
        <v>21.736656376715061</v>
      </c>
      <c r="CF48" s="157">
        <f>VLOOKUP(BY48,'[1]Llista Indicadors'!$B$6:$AA$1048,$CZ$13,FALSE)</f>
        <v>17.432945809160611</v>
      </c>
      <c r="CG48" s="42" t="str">
        <f t="shared" si="144"/>
        <v>P</v>
      </c>
      <c r="CH48" s="42" t="str">
        <f t="shared" si="117"/>
        <v>B</v>
      </c>
      <c r="CI48" s="42" t="str">
        <f t="shared" si="145"/>
        <v>B</v>
      </c>
      <c r="CJ48" s="60">
        <f t="shared" si="146"/>
        <v>0.14807617175446722</v>
      </c>
      <c r="CK48" s="61">
        <f t="shared" si="147"/>
        <v>1</v>
      </c>
      <c r="CL48" s="61">
        <f t="shared" si="148"/>
        <v>2</v>
      </c>
      <c r="CM48" s="61">
        <f t="shared" si="149"/>
        <v>0</v>
      </c>
      <c r="CN48" s="61" t="str">
        <f t="shared" si="118"/>
        <v/>
      </c>
      <c r="CO48" s="194" t="str">
        <f t="shared" si="150"/>
        <v/>
      </c>
      <c r="CP48" s="192"/>
      <c r="CQ48" s="33"/>
    </row>
    <row r="49" spans="2:95" ht="84" customHeight="1" thickBot="1" x14ac:dyDescent="0.4">
      <c r="B49" s="182"/>
      <c r="C49" s="33"/>
      <c r="D49" s="193"/>
      <c r="E49" s="184">
        <v>71</v>
      </c>
      <c r="F49" s="54">
        <f>VLOOKUP(E49,'[1]Llista Indicadors'!$B$6:$BA$1048,30,FALSE)</f>
        <v>86411</v>
      </c>
      <c r="G49" s="55" t="str">
        <f>VLOOKUP(E49,'[1]Llista Indicadors'!$B$6:$AA$1048,$CU$13,FALSE)</f>
        <v>% despesa en transferències a entitats sobre despesa corrent en cultura</v>
      </c>
      <c r="H49" s="56">
        <f>VLOOKUP(E49,'[1]Llista Indicadors'!$B$6:$AA$1048,$CV$13,FALSE)</f>
        <v>7.0680413337344756</v>
      </c>
      <c r="I49" s="57">
        <f>VLOOKUP(E49,'[1]Llista Indicadors'!$B$6:$AA$1048,$CW$13,FALSE)</f>
        <v>5.305084642691825</v>
      </c>
      <c r="J49" s="57">
        <f>VLOOKUP(E49,'[1]Llista Indicadors'!$B$6:$AA$1048,$CX$13,FALSE)</f>
        <v>5.6156290246462328</v>
      </c>
      <c r="K49" s="153">
        <f>VLOOKUP(E49,'[1]Llista Indicadors'!$B$6:$AA$1048,$CY$13,FALSE)</f>
        <v>5.355936902967473</v>
      </c>
      <c r="L49" s="154">
        <f>VLOOKUP(E49,'[1]Llista Indicadors'!$B$6:$AA$1048,$CZ$13,FALSE)</f>
        <v>5.3340576153119814</v>
      </c>
      <c r="M49" s="42" t="str">
        <f t="shared" ref="M49:N51" si="151">IF(H49="-","",IF(I49=H49,"M",IF(I49&gt;H49,"P","B")))</f>
        <v>B</v>
      </c>
      <c r="N49" s="42" t="str">
        <f t="shared" si="151"/>
        <v>P</v>
      </c>
      <c r="O49" s="42" t="str">
        <f>IF(L49="-","",IF(J49="-","",IF(L49=J49,"M",IF(L49&gt;J49,"P","B"))))</f>
        <v>B</v>
      </c>
      <c r="P49" s="60">
        <f>IF(L49="-","",IF(H49="-","",(L49-H49)/H49))</f>
        <v>-0.24532733137064514</v>
      </c>
      <c r="Q49" s="61">
        <f>COUNTIF(M49:O49,"P")</f>
        <v>1</v>
      </c>
      <c r="R49" s="61">
        <f>COUNTIF(M49:O49,"B")</f>
        <v>2</v>
      </c>
      <c r="S49" s="61">
        <f>COUNTIF(M49:O49,"M")</f>
        <v>0</v>
      </c>
      <c r="T49" s="61" t="str">
        <f t="shared" ref="T49:T51" si="152">IF(Q49&gt;0,IF(R49=0,"P",""),IF(R49&gt;0,IF(Q49=0,"B",""),""))</f>
        <v/>
      </c>
      <c r="U49" s="194" t="str">
        <f>IF(T49="P","é",IF(T49="B","ê",IF(P49="","",IF(M49=N49,IF(N49=O49,IF(O49="P","é","ê"),IF(P49&lt;0.05,IF(P49&gt;-0.05,"è",""),"")),IF(P49&lt;0.05,IF(P49&gt;-0.05,"è",""),"")))))</f>
        <v/>
      </c>
      <c r="V49" s="195"/>
      <c r="W49" s="184">
        <v>80</v>
      </c>
      <c r="X49" s="54">
        <f>VLOOKUP(W49,'[1]Llista Indicadors'!$B$6:$BA$1048,30,FALSE)</f>
        <v>86456</v>
      </c>
      <c r="Y49" s="70" t="str">
        <f>VLOOKUP(W49,'[1]Llista Indicadors'!$B$6:$AA$1048,$CU$13,FALSE)</f>
        <v>% de despesa en Espais de creació s/total de la despesa corrent en cultura</v>
      </c>
      <c r="Z49" s="56">
        <f>VLOOKUP(W49,'[1]Llista Indicadors'!$B$6:$AA$1048,$CV$13,FALSE)</f>
        <v>4.7561775306936784</v>
      </c>
      <c r="AA49" s="57">
        <f>VLOOKUP(W49,'[1]Llista Indicadors'!$B$6:$AA$1048,$CW$13,FALSE)</f>
        <v>3.951226828200443</v>
      </c>
      <c r="AB49" s="57">
        <f>VLOOKUP(W49,'[1]Llista Indicadors'!$B$6:$AA$1048,$CX$13,FALSE)</f>
        <v>4.3139813966285692</v>
      </c>
      <c r="AC49" s="153">
        <f>VLOOKUP(W49,'[1]Llista Indicadors'!$B$6:$AA$1048,$CY$13,FALSE)</f>
        <v>2.5204222097532778</v>
      </c>
      <c r="AD49" s="154">
        <f>VLOOKUP(W49,'[1]Llista Indicadors'!$B$6:$AA$1048,$CZ$13,FALSE)</f>
        <v>2.57113589371684</v>
      </c>
      <c r="AE49" s="42" t="str">
        <f t="shared" si="123"/>
        <v>B</v>
      </c>
      <c r="AF49" s="42" t="str">
        <f t="shared" si="111"/>
        <v>P</v>
      </c>
      <c r="AG49" s="42" t="str">
        <f t="shared" si="124"/>
        <v>B</v>
      </c>
      <c r="AH49" s="60">
        <f t="shared" si="125"/>
        <v>-0.45941128624316818</v>
      </c>
      <c r="AI49" s="61">
        <f t="shared" si="126"/>
        <v>1</v>
      </c>
      <c r="AJ49" s="61">
        <f t="shared" si="127"/>
        <v>2</v>
      </c>
      <c r="AK49" s="61">
        <f t="shared" si="128"/>
        <v>0</v>
      </c>
      <c r="AL49" s="61" t="str">
        <f t="shared" si="112"/>
        <v/>
      </c>
      <c r="AM49" s="194" t="str">
        <f t="shared" si="129"/>
        <v/>
      </c>
      <c r="AN49" s="196"/>
      <c r="AO49" s="184">
        <v>90</v>
      </c>
      <c r="AP49" s="54">
        <f>VLOOKUP(AO49,'[1]Llista Indicadors'!$B$6:$BA$1048,30,FALSE)</f>
        <v>91167</v>
      </c>
      <c r="AQ49" s="70" t="str">
        <f>VLOOKUP(AO49,'[1]Llista Indicadors'!$B$6:$AA$1048,$CU$13,FALSE)</f>
        <v>Despesa corrent en Espais de creació per habitant</v>
      </c>
      <c r="AR49" s="56">
        <f>VLOOKUP(AO49,'[1]Llista Indicadors'!$B$6:$AA$1048,$CV$13,FALSE)</f>
        <v>4.1679515019943709</v>
      </c>
      <c r="AS49" s="57">
        <f>VLOOKUP(AO49,'[1]Llista Indicadors'!$B$6:$AA$1048,$CW$13,FALSE)</f>
        <v>2.2804531094462202</v>
      </c>
      <c r="AT49" s="57">
        <f>VLOOKUP(AO49,'[1]Llista Indicadors'!$B$6:$AA$1048,$CX$13,FALSE)</f>
        <v>3.1100956405274371</v>
      </c>
      <c r="AU49" s="58">
        <f>VLOOKUP(AO49,'[1]Llista Indicadors'!$B$6:$AA$1048,$CY$13,FALSE)</f>
        <v>1.65361835443535</v>
      </c>
      <c r="AV49" s="59">
        <f>VLOOKUP(AO49,'[1]Llista Indicadors'!$B$6:$AA$1048,$CZ$13,FALSE)</f>
        <v>1.6183965487370791</v>
      </c>
      <c r="AW49" s="42" t="str">
        <f t="shared" si="130"/>
        <v>B</v>
      </c>
      <c r="AX49" s="42" t="str">
        <f t="shared" si="113"/>
        <v>P</v>
      </c>
      <c r="AY49" s="42" t="str">
        <f t="shared" si="131"/>
        <v>B</v>
      </c>
      <c r="AZ49" s="60">
        <f t="shared" si="132"/>
        <v>-0.61170456326982836</v>
      </c>
      <c r="BA49" s="61">
        <f t="shared" si="133"/>
        <v>1</v>
      </c>
      <c r="BB49" s="61">
        <f t="shared" si="134"/>
        <v>2</v>
      </c>
      <c r="BC49" s="61">
        <f t="shared" si="135"/>
        <v>0</v>
      </c>
      <c r="BD49" s="61" t="str">
        <f t="shared" si="114"/>
        <v/>
      </c>
      <c r="BE49" s="194" t="str">
        <f t="shared" si="136"/>
        <v/>
      </c>
      <c r="BF49" s="196"/>
      <c r="BG49" s="184">
        <v>100</v>
      </c>
      <c r="BH49" s="54">
        <f>VLOOKUP(BG49,'[1]Llista Indicadors'!$B$6:$BA$1048,30,FALSE)</f>
        <v>91222</v>
      </c>
      <c r="BI49" s="70" t="str">
        <f>VLOOKUP(BG49,'[1]Llista Indicadors'!$B$6:$AA$1048,$CU$13,FALSE)</f>
        <v>% d'autofinançament per taxes, preus públics i patrocini dels Espais de creació</v>
      </c>
      <c r="BJ49" s="56">
        <f>VLOOKUP(BG49,'[1]Llista Indicadors'!$B$6:$AA$1048,$CV$13,FALSE)</f>
        <v>4.5426146402237428</v>
      </c>
      <c r="BK49" s="57">
        <f>VLOOKUP(BG49,'[1]Llista Indicadors'!$B$6:$AA$1048,$CW$13,FALSE)</f>
        <v>0.9627053928005751</v>
      </c>
      <c r="BL49" s="57">
        <f>VLOOKUP(BG49,'[1]Llista Indicadors'!$B$6:$AA$1048,$CX$13,FALSE)</f>
        <v>2.3769344488783308</v>
      </c>
      <c r="BM49" s="153">
        <f>VLOOKUP(BG49,'[1]Llista Indicadors'!$B$6:$AA$1048,$CY$13,FALSE)</f>
        <v>1.2376899141326889</v>
      </c>
      <c r="BN49" s="154">
        <f>VLOOKUP(BG49,'[1]Llista Indicadors'!$B$6:$AA$1048,$CZ$13,FALSE)</f>
        <v>1.779406818386851</v>
      </c>
      <c r="BO49" s="42" t="str">
        <f t="shared" si="137"/>
        <v>B</v>
      </c>
      <c r="BP49" s="42" t="str">
        <f t="shared" si="115"/>
        <v>P</v>
      </c>
      <c r="BQ49" s="42" t="str">
        <f t="shared" si="138"/>
        <v>B</v>
      </c>
      <c r="BR49" s="60">
        <f t="shared" si="139"/>
        <v>-0.60828576506784482</v>
      </c>
      <c r="BS49" s="61">
        <f t="shared" si="140"/>
        <v>1</v>
      </c>
      <c r="BT49" s="61">
        <f t="shared" si="141"/>
        <v>2</v>
      </c>
      <c r="BU49" s="61">
        <f t="shared" si="142"/>
        <v>0</v>
      </c>
      <c r="BV49" s="61" t="str">
        <f t="shared" si="116"/>
        <v/>
      </c>
      <c r="BW49" s="194" t="str">
        <f t="shared" si="143"/>
        <v/>
      </c>
      <c r="BX49" s="196"/>
      <c r="BY49" s="184">
        <v>109</v>
      </c>
      <c r="BZ49" s="54">
        <f>VLOOKUP(BY49,'[1]Llista Indicadors'!$B$6:$BA$1048,30,FALSE)</f>
        <v>91272</v>
      </c>
      <c r="CA49" s="70" t="str">
        <f>VLOOKUP(BY49,'[1]Llista Indicadors'!$B$6:$AA$1048,$CU$13,FALSE)</f>
        <v>Despesa corrent per cada projecte allotjat a l'Espai de creació o a d'altres espais municipals</v>
      </c>
      <c r="CB49" s="56">
        <f>VLOOKUP(BY49,'[1]Llista Indicadors'!$B$6:$AA$1048,$CV$13,FALSE)</f>
        <v>11398.680485714291</v>
      </c>
      <c r="CC49" s="57">
        <f>VLOOKUP(BY49,'[1]Llista Indicadors'!$B$6:$AA$1048,$CW$13,FALSE)</f>
        <v>7445.8609523809528</v>
      </c>
      <c r="CD49" s="57">
        <f>VLOOKUP(BY49,'[1]Llista Indicadors'!$B$6:$AA$1048,$CX$13,FALSE)</f>
        <v>9321.2313780918703</v>
      </c>
      <c r="CE49" s="153">
        <f>VLOOKUP(BY49,'[1]Llista Indicadors'!$B$6:$AA$1048,$CY$13,FALSE)</f>
        <v>4264.9199109042556</v>
      </c>
      <c r="CF49" s="157">
        <f>VLOOKUP(BY49,'[1]Llista Indicadors'!$B$6:$AA$1048,$CZ$13,FALSE)</f>
        <v>3865.4871860465109</v>
      </c>
      <c r="CG49" s="42" t="str">
        <f t="shared" si="144"/>
        <v>B</v>
      </c>
      <c r="CH49" s="42" t="str">
        <f t="shared" si="117"/>
        <v>P</v>
      </c>
      <c r="CI49" s="42" t="str">
        <f t="shared" si="145"/>
        <v>B</v>
      </c>
      <c r="CJ49" s="60">
        <f t="shared" si="146"/>
        <v>-0.66088292492354361</v>
      </c>
      <c r="CK49" s="61">
        <f t="shared" si="147"/>
        <v>1</v>
      </c>
      <c r="CL49" s="61">
        <f t="shared" si="148"/>
        <v>2</v>
      </c>
      <c r="CM49" s="61">
        <f t="shared" si="149"/>
        <v>0</v>
      </c>
      <c r="CN49" s="61" t="str">
        <f t="shared" si="118"/>
        <v/>
      </c>
      <c r="CO49" s="194" t="str">
        <f t="shared" si="150"/>
        <v/>
      </c>
      <c r="CP49" s="192"/>
      <c r="CQ49" s="33"/>
    </row>
    <row r="50" spans="2:95" ht="84" customHeight="1" thickBot="1" x14ac:dyDescent="0.4">
      <c r="B50" s="182"/>
      <c r="C50" s="33"/>
      <c r="D50" s="193"/>
      <c r="E50" s="184">
        <v>72</v>
      </c>
      <c r="F50" s="54">
        <f>VLOOKUP(E50,'[1]Llista Indicadors'!$B$6:$BA$1048,30,FALSE)</f>
        <v>91122</v>
      </c>
      <c r="G50" s="55" t="str">
        <f>VLOOKUP(E50,'[1]Llista Indicadors'!$B$6:$AA$1048,$CU$13,FALSE)</f>
        <v>% de la despesa en personal sobre despesa corrent en cultura</v>
      </c>
      <c r="H50" s="56">
        <f>VLOOKUP(E50,'[1]Llista Indicadors'!$B$6:$AA$1048,$CV$13,FALSE)</f>
        <v>29.05602894631112</v>
      </c>
      <c r="I50" s="57">
        <f>VLOOKUP(E50,'[1]Llista Indicadors'!$B$6:$AA$1048,$CW$13,FALSE)</f>
        <v>35.979064784711397</v>
      </c>
      <c r="J50" s="57">
        <f>VLOOKUP(E50,'[1]Llista Indicadors'!$B$6:$AA$1048,$CX$13,FALSE)</f>
        <v>34.793896079645457</v>
      </c>
      <c r="K50" s="153">
        <f>VLOOKUP(E50,'[1]Llista Indicadors'!$B$6:$AA$1048,$CY$13,FALSE)</f>
        <v>31.534702040912961</v>
      </c>
      <c r="L50" s="154">
        <f>VLOOKUP(E50,'[1]Llista Indicadors'!$B$6:$AA$1048,$CZ$13,FALSE)</f>
        <v>32.387861845893902</v>
      </c>
      <c r="M50" s="42" t="str">
        <f t="shared" si="151"/>
        <v>P</v>
      </c>
      <c r="N50" s="42" t="str">
        <f t="shared" si="151"/>
        <v>B</v>
      </c>
      <c r="O50" s="42" t="str">
        <f>IF(L50="-","",IF(J50="-","",IF(L50=J50,"M",IF(L50&gt;J50,"P","B"))))</f>
        <v>B</v>
      </c>
      <c r="P50" s="60">
        <f>IF(L50="-","",IF(H50="-","",(L50-H50)/H50))</f>
        <v>0.11466924491778437</v>
      </c>
      <c r="Q50" s="61">
        <f t="shared" ref="Q50:Q51" si="153">COUNTIF(M50:O50,"P")</f>
        <v>1</v>
      </c>
      <c r="R50" s="61">
        <f t="shared" ref="R50:R51" si="154">COUNTIF(M50:O50,"B")</f>
        <v>2</v>
      </c>
      <c r="S50" s="61">
        <f t="shared" ref="S50:S51" si="155">COUNTIF(M50:O50,"M")</f>
        <v>0</v>
      </c>
      <c r="T50" s="61" t="str">
        <f t="shared" si="152"/>
        <v/>
      </c>
      <c r="U50" s="194" t="str">
        <f t="shared" ref="U50:U51" si="156">IF(T50="P","é",IF(T50="B","ê",IF(P50="","",IF(M50=N50,IF(N50=O50,IF(O50="P","é","ê"),IF(P50&lt;0.05,IF(P50&gt;-0.05,"è",""),"")),IF(P50&lt;0.05,IF(P50&gt;-0.05,"è",""),"")))))</f>
        <v/>
      </c>
      <c r="V50" s="195"/>
      <c r="W50" s="184">
        <v>81</v>
      </c>
      <c r="X50" s="54">
        <f>VLOOKUP(W50,'[1]Llista Indicadors'!$B$6:$BA$1048,30,FALSE)</f>
        <v>86461</v>
      </c>
      <c r="Y50" s="70" t="str">
        <f>VLOOKUP(W50,'[1]Llista Indicadors'!$B$6:$AA$1048,$CU$13,FALSE)</f>
        <v>% de despesa en Cicle festiu s/total de la despesa corrent en cultura</v>
      </c>
      <c r="Z50" s="56">
        <f>VLOOKUP(W50,'[1]Llista Indicadors'!$B$6:$AA$1048,$CV$13,FALSE)</f>
        <v>10.684878816538991</v>
      </c>
      <c r="AA50" s="57">
        <f>VLOOKUP(W50,'[1]Llista Indicadors'!$B$6:$AA$1048,$CW$13,FALSE)</f>
        <v>8.5336581764374042</v>
      </c>
      <c r="AB50" s="57">
        <f>VLOOKUP(W50,'[1]Llista Indicadors'!$B$6:$AA$1048,$CX$13,FALSE)</f>
        <v>10.90970559079646</v>
      </c>
      <c r="AC50" s="153">
        <f>VLOOKUP(W50,'[1]Llista Indicadors'!$B$6:$AA$1048,$CY$13,FALSE)</f>
        <v>13.583427150664919</v>
      </c>
      <c r="AD50" s="154">
        <f>VLOOKUP(W50,'[1]Llista Indicadors'!$B$6:$AA$1048,$CZ$13,FALSE)</f>
        <v>13.36962144276929</v>
      </c>
      <c r="AE50" s="42" t="str">
        <f t="shared" si="123"/>
        <v>B</v>
      </c>
      <c r="AF50" s="42" t="str">
        <f t="shared" si="111"/>
        <v>P</v>
      </c>
      <c r="AG50" s="42" t="str">
        <f t="shared" si="124"/>
        <v>P</v>
      </c>
      <c r="AH50" s="60">
        <f t="shared" si="125"/>
        <v>0.25126561305258982</v>
      </c>
      <c r="AI50" s="61">
        <f t="shared" si="126"/>
        <v>2</v>
      </c>
      <c r="AJ50" s="61">
        <f t="shared" si="127"/>
        <v>1</v>
      </c>
      <c r="AK50" s="61">
        <f t="shared" si="128"/>
        <v>0</v>
      </c>
      <c r="AL50" s="61" t="str">
        <f t="shared" si="112"/>
        <v/>
      </c>
      <c r="AM50" s="194" t="str">
        <f t="shared" si="129"/>
        <v/>
      </c>
      <c r="AN50" s="196"/>
      <c r="AO50" s="184">
        <v>91</v>
      </c>
      <c r="AP50" s="54">
        <f>VLOOKUP(AO50,'[1]Llista Indicadors'!$B$6:$BA$1048,30,FALSE)</f>
        <v>91172</v>
      </c>
      <c r="AQ50" s="70" t="str">
        <f>VLOOKUP(AO50,'[1]Llista Indicadors'!$B$6:$AA$1048,$CU$13,FALSE)</f>
        <v>Despesa corrent en Cicle festiu per habitant</v>
      </c>
      <c r="AR50" s="56">
        <f>VLOOKUP(AO50,'[1]Llista Indicadors'!$B$6:$AA$1048,$CV$13,FALSE)</f>
        <v>6.6557573683683833</v>
      </c>
      <c r="AS50" s="57">
        <f>VLOOKUP(AO50,'[1]Llista Indicadors'!$B$6:$AA$1048,$CW$13,FALSE)</f>
        <v>4.3694078059506163</v>
      </c>
      <c r="AT50" s="57">
        <f>VLOOKUP(AO50,'[1]Llista Indicadors'!$B$6:$AA$1048,$CX$13,FALSE)</f>
        <v>6.5427131488077777</v>
      </c>
      <c r="AU50" s="58">
        <f>VLOOKUP(AO50,'[1]Llista Indicadors'!$B$6:$AA$1048,$CY$13,FALSE)</f>
        <v>8.8714639970979174</v>
      </c>
      <c r="AV50" s="59">
        <f>VLOOKUP(AO50,'[1]Llista Indicadors'!$B$6:$AA$1048,$CZ$13,FALSE)</f>
        <v>8.6842254714497233</v>
      </c>
      <c r="AW50" s="42" t="str">
        <f t="shared" si="130"/>
        <v>B</v>
      </c>
      <c r="AX50" s="42" t="str">
        <f t="shared" si="113"/>
        <v>P</v>
      </c>
      <c r="AY50" s="42" t="str">
        <f t="shared" si="131"/>
        <v>P</v>
      </c>
      <c r="AZ50" s="60">
        <f t="shared" si="132"/>
        <v>0.30476893775029634</v>
      </c>
      <c r="BA50" s="61">
        <f t="shared" si="133"/>
        <v>2</v>
      </c>
      <c r="BB50" s="61">
        <f t="shared" si="134"/>
        <v>1</v>
      </c>
      <c r="BC50" s="61">
        <f t="shared" si="135"/>
        <v>0</v>
      </c>
      <c r="BD50" s="61" t="str">
        <f t="shared" si="114"/>
        <v/>
      </c>
      <c r="BE50" s="194" t="str">
        <f t="shared" si="136"/>
        <v/>
      </c>
      <c r="BF50" s="196"/>
      <c r="BG50" s="184">
        <v>101</v>
      </c>
      <c r="BH50" s="54">
        <f>VLOOKUP(BG50,'[1]Llista Indicadors'!$B$6:$BA$1048,30,FALSE)</f>
        <v>91227</v>
      </c>
      <c r="BI50" s="70" t="str">
        <f>VLOOKUP(BG50,'[1]Llista Indicadors'!$B$6:$AA$1048,$CU$13,FALSE)</f>
        <v>% d'autofinançament per taxes, preus públics i patrocini del Cicle festiu</v>
      </c>
      <c r="BJ50" s="56">
        <f>VLOOKUP(BG50,'[1]Llista Indicadors'!$B$6:$AA$1048,$CV$13,FALSE)</f>
        <v>5.1528967534118806</v>
      </c>
      <c r="BK50" s="57">
        <f>VLOOKUP(BG50,'[1]Llista Indicadors'!$B$6:$AA$1048,$CW$13,FALSE)</f>
        <v>1.023232564806462</v>
      </c>
      <c r="BL50" s="57">
        <f>VLOOKUP(BG50,'[1]Llista Indicadors'!$B$6:$AA$1048,$CX$13,FALSE)</f>
        <v>2.741598084581351</v>
      </c>
      <c r="BM50" s="153">
        <f>VLOOKUP(BG50,'[1]Llista Indicadors'!$B$6:$AA$1048,$CY$13,FALSE)</f>
        <v>2.5300012723703378</v>
      </c>
      <c r="BN50" s="154">
        <f>VLOOKUP(BG50,'[1]Llista Indicadors'!$B$6:$AA$1048,$CZ$13,FALSE)</f>
        <v>2.274095120904438</v>
      </c>
      <c r="BO50" s="42" t="str">
        <f t="shared" si="137"/>
        <v>B</v>
      </c>
      <c r="BP50" s="42" t="str">
        <f t="shared" si="115"/>
        <v>P</v>
      </c>
      <c r="BQ50" s="42" t="str">
        <f t="shared" si="138"/>
        <v>B</v>
      </c>
      <c r="BR50" s="60">
        <f t="shared" si="139"/>
        <v>-0.55867636598798642</v>
      </c>
      <c r="BS50" s="61">
        <f t="shared" si="140"/>
        <v>1</v>
      </c>
      <c r="BT50" s="61">
        <f t="shared" si="141"/>
        <v>2</v>
      </c>
      <c r="BU50" s="61">
        <f t="shared" si="142"/>
        <v>0</v>
      </c>
      <c r="BV50" s="61" t="str">
        <f t="shared" si="116"/>
        <v/>
      </c>
      <c r="BW50" s="194" t="str">
        <f t="shared" si="143"/>
        <v/>
      </c>
      <c r="BX50" s="196"/>
      <c r="BY50" s="184">
        <v>110</v>
      </c>
      <c r="BZ50" s="54">
        <f>VLOOKUP(BY50,'[1]Llista Indicadors'!$B$6:$BA$1048,30,FALSE)</f>
        <v>91277</v>
      </c>
      <c r="CA50" s="70" t="str">
        <f>VLOOKUP(BY50,'[1]Llista Indicadors'!$B$6:$AA$1048,$CU$13,FALSE)</f>
        <v>Despesa corrent per cada dia amb activitat de Cicle festiu</v>
      </c>
      <c r="CB50" s="56">
        <f>VLOOKUP(BY50,'[1]Llista Indicadors'!$B$6:$AA$1048,$CV$13,FALSE)</f>
        <v>14901.676272151901</v>
      </c>
      <c r="CC50" s="57">
        <f>VLOOKUP(BY50,'[1]Llista Indicadors'!$B$6:$AA$1048,$CW$13,FALSE)</f>
        <v>15420.28309309309</v>
      </c>
      <c r="CD50" s="57">
        <f>VLOOKUP(BY50,'[1]Llista Indicadors'!$B$6:$AA$1048,$CX$13,FALSE)</f>
        <v>17441.506369426748</v>
      </c>
      <c r="CE50" s="153">
        <f>VLOOKUP(BY50,'[1]Llista Indicadors'!$B$6:$AA$1048,$CY$13,FALSE)</f>
        <v>17387.03894372694</v>
      </c>
      <c r="CF50" s="157">
        <f>VLOOKUP(BY50,'[1]Llista Indicadors'!$B$6:$AA$1048,$CZ$13,FALSE)</f>
        <v>15921.93464638158</v>
      </c>
      <c r="CG50" s="42" t="str">
        <f t="shared" si="144"/>
        <v>P</v>
      </c>
      <c r="CH50" s="42" t="str">
        <f t="shared" si="117"/>
        <v>P</v>
      </c>
      <c r="CI50" s="42" t="str">
        <f t="shared" si="145"/>
        <v>B</v>
      </c>
      <c r="CJ50" s="60">
        <f t="shared" si="146"/>
        <v>6.8466013862905323E-2</v>
      </c>
      <c r="CK50" s="61">
        <f t="shared" si="147"/>
        <v>2</v>
      </c>
      <c r="CL50" s="61">
        <f t="shared" si="148"/>
        <v>1</v>
      </c>
      <c r="CM50" s="61">
        <f t="shared" si="149"/>
        <v>0</v>
      </c>
      <c r="CN50" s="61" t="str">
        <f t="shared" si="118"/>
        <v/>
      </c>
      <c r="CO50" s="194" t="str">
        <f t="shared" si="150"/>
        <v/>
      </c>
      <c r="CP50" s="192"/>
      <c r="CQ50" s="33"/>
    </row>
    <row r="51" spans="2:95" ht="84" customHeight="1" thickBot="1" x14ac:dyDescent="0.4">
      <c r="B51" s="182"/>
      <c r="C51" s="33"/>
      <c r="D51" s="193"/>
      <c r="E51" s="184">
        <v>73</v>
      </c>
      <c r="F51" s="54">
        <f>VLOOKUP(E51,'[1]Llista Indicadors'!$B$6:$BA$1048,30,FALSE)</f>
        <v>91127</v>
      </c>
      <c r="G51" s="55" t="str">
        <f>VLOOKUP(E51,'[1]Llista Indicadors'!$B$6:$AA$1048,$CU$13,FALSE)</f>
        <v>% de despesa en difusió, comunicació i publicitat sobre el total de la despesa en cultura</v>
      </c>
      <c r="H51" s="56">
        <f>VLOOKUP(E51,'[1]Llista Indicadors'!$B$6:$AA$1048,$CV$13,FALSE)</f>
        <v>1.480980640874108</v>
      </c>
      <c r="I51" s="57">
        <f>VLOOKUP(E51,'[1]Llista Indicadors'!$B$6:$AA$1048,$CW$13,FALSE)</f>
        <v>1.270247927049267</v>
      </c>
      <c r="J51" s="57">
        <f>VLOOKUP(E51,'[1]Llista Indicadors'!$B$6:$AA$1048,$CX$13,FALSE)</f>
        <v>1.1401860660867891</v>
      </c>
      <c r="K51" s="58">
        <f>VLOOKUP(E51,'[1]Llista Indicadors'!$B$6:$AA$1048,$CY$13,FALSE)</f>
        <v>1.1444707069223219</v>
      </c>
      <c r="L51" s="59">
        <f>VLOOKUP(E51,'[1]Llista Indicadors'!$B$6:$AA$1048,$CZ$13,FALSE)</f>
        <v>1.071678465466585</v>
      </c>
      <c r="M51" s="42" t="str">
        <f t="shared" si="151"/>
        <v>B</v>
      </c>
      <c r="N51" s="42" t="str">
        <f t="shared" si="151"/>
        <v>B</v>
      </c>
      <c r="O51" s="42" t="str">
        <f>IF(L51="-","",IF(J51="-","",IF(L51=J51,"M",IF(L51&gt;J51,"P","B"))))</f>
        <v>B</v>
      </c>
      <c r="P51" s="60">
        <f>IF(L51="-","",IF(H51="-","",(L51-H51)/H51))</f>
        <v>-0.27637240090184007</v>
      </c>
      <c r="Q51" s="61">
        <f t="shared" si="153"/>
        <v>0</v>
      </c>
      <c r="R51" s="61">
        <f t="shared" si="154"/>
        <v>3</v>
      </c>
      <c r="S51" s="61">
        <f t="shared" si="155"/>
        <v>0</v>
      </c>
      <c r="T51" s="61" t="str">
        <f t="shared" si="152"/>
        <v>B</v>
      </c>
      <c r="U51" s="194" t="str">
        <f t="shared" si="156"/>
        <v>ê</v>
      </c>
      <c r="V51" s="195"/>
      <c r="W51" s="184">
        <v>82</v>
      </c>
      <c r="X51" s="54">
        <f>VLOOKUP(W51,'[1]Llista Indicadors'!$B$6:$BA$1048,30,FALSE)</f>
        <v>86466</v>
      </c>
      <c r="Y51" s="70" t="str">
        <f>VLOOKUP(W51,'[1]Llista Indicadors'!$B$6:$AA$1048,$CU$13,FALSE)</f>
        <v>% de despesa en Festivals municipals s/total de la despesa corrent en cultura</v>
      </c>
      <c r="Z51" s="56">
        <f>VLOOKUP(W51,'[1]Llista Indicadors'!$B$6:$AA$1048,$CV$13,FALSE)</f>
        <v>3.4369443406906122</v>
      </c>
      <c r="AA51" s="57">
        <f>VLOOKUP(W51,'[1]Llista Indicadors'!$B$6:$AA$1048,$CW$13,FALSE)</f>
        <v>2.1915823297781749</v>
      </c>
      <c r="AB51" s="57">
        <f>VLOOKUP(W51,'[1]Llista Indicadors'!$B$6:$AA$1048,$CX$13,FALSE)</f>
        <v>2.8583821918196182</v>
      </c>
      <c r="AC51" s="153">
        <f>VLOOKUP(W51,'[1]Llista Indicadors'!$B$6:$AA$1048,$CY$13,FALSE)</f>
        <v>3.272269088943375</v>
      </c>
      <c r="AD51" s="154">
        <f>VLOOKUP(W51,'[1]Llista Indicadors'!$B$6:$AA$1048,$CZ$13,FALSE)</f>
        <v>2.915921001744421</v>
      </c>
      <c r="AE51" s="42" t="str">
        <f t="shared" si="123"/>
        <v>B</v>
      </c>
      <c r="AF51" s="42" t="str">
        <f t="shared" si="111"/>
        <v>P</v>
      </c>
      <c r="AG51" s="42" t="str">
        <f t="shared" si="124"/>
        <v>P</v>
      </c>
      <c r="AH51" s="60">
        <f t="shared" si="125"/>
        <v>-0.151594930641646</v>
      </c>
      <c r="AI51" s="61">
        <f t="shared" si="126"/>
        <v>2</v>
      </c>
      <c r="AJ51" s="61">
        <f t="shared" si="127"/>
        <v>1</v>
      </c>
      <c r="AK51" s="61">
        <f t="shared" si="128"/>
        <v>0</v>
      </c>
      <c r="AL51" s="61" t="str">
        <f t="shared" si="112"/>
        <v/>
      </c>
      <c r="AM51" s="194" t="str">
        <f t="shared" si="129"/>
        <v/>
      </c>
      <c r="AN51" s="196"/>
      <c r="AO51" s="184">
        <v>92</v>
      </c>
      <c r="AP51" s="54">
        <f>VLOOKUP(AO51,'[1]Llista Indicadors'!$B$6:$BA$1048,30,FALSE)</f>
        <v>91177</v>
      </c>
      <c r="AQ51" s="70" t="str">
        <f>VLOOKUP(AO51,'[1]Llista Indicadors'!$B$6:$AA$1048,$CU$13,FALSE)</f>
        <v>Despesa corrent en Festivals municipals per habitant</v>
      </c>
      <c r="AR51" s="56">
        <f>VLOOKUP(AO51,'[1]Llista Indicadors'!$B$6:$AA$1048,$CV$13,FALSE)</f>
        <v>1.864142150048443</v>
      </c>
      <c r="AS51" s="57">
        <f>VLOOKUP(AO51,'[1]Llista Indicadors'!$B$6:$AA$1048,$CW$13,FALSE)</f>
        <v>1.1314477198265009</v>
      </c>
      <c r="AT51" s="57">
        <f>VLOOKUP(AO51,'[1]Llista Indicadors'!$B$6:$AA$1048,$CX$13,FALSE)</f>
        <v>1.7147297850490579</v>
      </c>
      <c r="AU51" s="58">
        <f>VLOOKUP(AO51,'[1]Llista Indicadors'!$B$6:$AA$1048,$CY$13,FALSE)</f>
        <v>2.108745455158874</v>
      </c>
      <c r="AV51" s="59">
        <f>VLOOKUP(AO51,'[1]Llista Indicadors'!$B$6:$AA$1048,$CZ$13,FALSE)</f>
        <v>1.8310193191976829</v>
      </c>
      <c r="AW51" s="42" t="str">
        <f t="shared" si="130"/>
        <v>B</v>
      </c>
      <c r="AX51" s="42" t="str">
        <f t="shared" si="113"/>
        <v>P</v>
      </c>
      <c r="AY51" s="42" t="str">
        <f t="shared" si="131"/>
        <v>P</v>
      </c>
      <c r="AZ51" s="60">
        <f t="shared" si="132"/>
        <v>-1.7768404008191817E-2</v>
      </c>
      <c r="BA51" s="61">
        <f t="shared" si="133"/>
        <v>2</v>
      </c>
      <c r="BB51" s="61">
        <f t="shared" si="134"/>
        <v>1</v>
      </c>
      <c r="BC51" s="61">
        <f t="shared" si="135"/>
        <v>0</v>
      </c>
      <c r="BD51" s="61" t="str">
        <f t="shared" si="114"/>
        <v/>
      </c>
      <c r="BE51" s="194" t="str">
        <f t="shared" si="136"/>
        <v>è</v>
      </c>
      <c r="BF51" s="196"/>
      <c r="BG51" s="184">
        <v>102</v>
      </c>
      <c r="BH51" s="54">
        <f>VLOOKUP(BG51,'[1]Llista Indicadors'!$B$6:$BA$1048,30,FALSE)</f>
        <v>91232</v>
      </c>
      <c r="BI51" s="70" t="str">
        <f>VLOOKUP(BG51,'[1]Llista Indicadors'!$B$6:$AA$1048,$CU$13,FALSE)</f>
        <v>% d'autofinançament per taxes, preus públics i patrocini dels Festivals municipals</v>
      </c>
      <c r="BJ51" s="56">
        <f>VLOOKUP(BG51,'[1]Llista Indicadors'!$B$6:$AA$1048,$CV$13,FALSE)</f>
        <v>5.2603217435071103</v>
      </c>
      <c r="BK51" s="57">
        <f>VLOOKUP(BG51,'[1]Llista Indicadors'!$B$6:$AA$1048,$CW$13,FALSE)</f>
        <v>2.9249048063514018</v>
      </c>
      <c r="BL51" s="57">
        <f>VLOOKUP(BG51,'[1]Llista Indicadors'!$B$6:$AA$1048,$CX$13,FALSE)</f>
        <v>3.7358489961260481</v>
      </c>
      <c r="BM51" s="153">
        <f>VLOOKUP(BG51,'[1]Llista Indicadors'!$B$6:$AA$1048,$CY$13,FALSE)</f>
        <v>3.1958327671779592</v>
      </c>
      <c r="BN51" s="154">
        <f>VLOOKUP(BG51,'[1]Llista Indicadors'!$B$6:$AA$1048,$CZ$13,FALSE)</f>
        <v>4.7358308364109698</v>
      </c>
      <c r="BO51" s="42" t="str">
        <f t="shared" si="137"/>
        <v>B</v>
      </c>
      <c r="BP51" s="42" t="str">
        <f t="shared" si="115"/>
        <v>P</v>
      </c>
      <c r="BQ51" s="42" t="str">
        <f t="shared" si="138"/>
        <v>P</v>
      </c>
      <c r="BR51" s="60">
        <f t="shared" si="139"/>
        <v>-9.9707001333811399E-2</v>
      </c>
      <c r="BS51" s="61">
        <f t="shared" si="140"/>
        <v>2</v>
      </c>
      <c r="BT51" s="61">
        <f t="shared" si="141"/>
        <v>1</v>
      </c>
      <c r="BU51" s="61">
        <f t="shared" si="142"/>
        <v>0</v>
      </c>
      <c r="BV51" s="61" t="str">
        <f t="shared" si="116"/>
        <v/>
      </c>
      <c r="BW51" s="194" t="str">
        <f t="shared" si="143"/>
        <v/>
      </c>
      <c r="BX51" s="196"/>
      <c r="BY51" s="184">
        <v>111</v>
      </c>
      <c r="BZ51" s="54">
        <f>VLOOKUP(BY51,'[1]Llista Indicadors'!$B$6:$BA$1048,30,FALSE)</f>
        <v>91282</v>
      </c>
      <c r="CA51" s="70" t="str">
        <f>VLOOKUP(BY51,'[1]Llista Indicadors'!$B$6:$AA$1048,$CU$13,FALSE)</f>
        <v>Despesa corrent per assistent als Festivals municipals</v>
      </c>
      <c r="CB51" s="56">
        <f>VLOOKUP(BY51,'[1]Llista Indicadors'!$B$6:$AA$1048,$CV$13,FALSE)</f>
        <v>6.8044257888573183</v>
      </c>
      <c r="CC51" s="57">
        <f>VLOOKUP(BY51,'[1]Llista Indicadors'!$B$6:$AA$1048,$CW$13,FALSE)</f>
        <v>18.296946758637159</v>
      </c>
      <c r="CD51" s="57">
        <f>VLOOKUP(BY51,'[1]Llista Indicadors'!$B$6:$AA$1048,$CX$13,FALSE)</f>
        <v>11.240923056206469</v>
      </c>
      <c r="CE51" s="153">
        <f>VLOOKUP(BY51,'[1]Llista Indicadors'!$B$6:$AA$1048,$CY$13,FALSE)</f>
        <v>8.1709483194375849</v>
      </c>
      <c r="CF51" s="157">
        <f>VLOOKUP(BY51,'[1]Llista Indicadors'!$B$6:$AA$1048,$CZ$13,FALSE)</f>
        <v>6.7742332782484338</v>
      </c>
      <c r="CG51" s="42" t="str">
        <f t="shared" si="144"/>
        <v>P</v>
      </c>
      <c r="CH51" s="42" t="str">
        <f t="shared" si="117"/>
        <v>B</v>
      </c>
      <c r="CI51" s="42" t="str">
        <f t="shared" si="145"/>
        <v>B</v>
      </c>
      <c r="CJ51" s="60">
        <f t="shared" si="146"/>
        <v>-4.4371871405117927E-3</v>
      </c>
      <c r="CK51" s="61">
        <f t="shared" si="147"/>
        <v>1</v>
      </c>
      <c r="CL51" s="61">
        <f t="shared" si="148"/>
        <v>2</v>
      </c>
      <c r="CM51" s="61">
        <f t="shared" si="149"/>
        <v>0</v>
      </c>
      <c r="CN51" s="61" t="str">
        <f t="shared" si="118"/>
        <v/>
      </c>
      <c r="CO51" s="194" t="str">
        <f t="shared" si="150"/>
        <v>è</v>
      </c>
      <c r="CP51" s="192"/>
      <c r="CQ51" s="33"/>
    </row>
    <row r="52" spans="2:95" ht="84" customHeight="1" thickBot="1" x14ac:dyDescent="0.7">
      <c r="B52" s="182"/>
      <c r="C52" s="33"/>
      <c r="D52" s="198"/>
      <c r="E52" s="199"/>
      <c r="F52" s="199"/>
      <c r="G52" s="195"/>
      <c r="H52" s="196"/>
      <c r="I52" s="196"/>
      <c r="J52" s="196"/>
      <c r="K52" s="196"/>
      <c r="L52" s="196"/>
      <c r="M52" s="200"/>
      <c r="N52" s="200"/>
      <c r="O52" s="200"/>
      <c r="P52" s="200"/>
      <c r="Q52" s="200"/>
      <c r="R52" s="200"/>
      <c r="S52" s="200"/>
      <c r="T52" s="200"/>
      <c r="U52" s="201"/>
      <c r="V52" s="195"/>
      <c r="W52" s="184">
        <v>83</v>
      </c>
      <c r="X52" s="54">
        <f>VLOOKUP(W52,'[1]Llista Indicadors'!$B$6:$BA$1048,30,FALSE)</f>
        <v>86471</v>
      </c>
      <c r="Y52" s="70" t="str">
        <f>VLOOKUP(W52,'[1]Llista Indicadors'!$B$6:$AA$1048,$CU$13,FALSE)</f>
        <v>% de despesa en Serveis centrals de Cultura s/total de la despesa corrent en cultura</v>
      </c>
      <c r="Z52" s="56">
        <f>VLOOKUP(W52,'[1]Llista Indicadors'!$B$6:$AA$1048,$CV$13,FALSE)</f>
        <v>15.40187990306644</v>
      </c>
      <c r="AA52" s="57">
        <f>VLOOKUP(W52,'[1]Llista Indicadors'!$B$6:$AA$1048,$CW$13,FALSE)</f>
        <v>15.048906328363991</v>
      </c>
      <c r="AB52" s="57">
        <f>VLOOKUP(W52,'[1]Llista Indicadors'!$B$6:$AA$1048,$CX$13,FALSE)</f>
        <v>14.814988231564969</v>
      </c>
      <c r="AC52" s="153">
        <f>VLOOKUP(W52,'[1]Llista Indicadors'!$B$6:$AA$1048,$CY$13,FALSE)</f>
        <v>14.996237836149509</v>
      </c>
      <c r="AD52" s="154">
        <f>VLOOKUP(W52,'[1]Llista Indicadors'!$B$6:$AA$1048,$CZ$13,FALSE)</f>
        <v>14.47257991601707</v>
      </c>
      <c r="AE52" s="42" t="str">
        <f t="shared" si="123"/>
        <v>B</v>
      </c>
      <c r="AF52" s="42" t="str">
        <f t="shared" si="111"/>
        <v>B</v>
      </c>
      <c r="AG52" s="42" t="str">
        <f t="shared" si="124"/>
        <v>B</v>
      </c>
      <c r="AH52" s="60">
        <f t="shared" si="125"/>
        <v>-6.0336789593090606E-2</v>
      </c>
      <c r="AI52" s="61">
        <f t="shared" si="126"/>
        <v>0</v>
      </c>
      <c r="AJ52" s="61">
        <f t="shared" si="127"/>
        <v>3</v>
      </c>
      <c r="AK52" s="61">
        <f t="shared" si="128"/>
        <v>0</v>
      </c>
      <c r="AL52" s="61" t="str">
        <f t="shared" si="112"/>
        <v>B</v>
      </c>
      <c r="AM52" s="194" t="str">
        <f t="shared" si="129"/>
        <v>ê</v>
      </c>
      <c r="AN52" s="196"/>
      <c r="AO52" s="184">
        <v>93</v>
      </c>
      <c r="AP52" s="54">
        <f>VLOOKUP(AO52,'[1]Llista Indicadors'!$B$6:$BA$1048,30,FALSE)</f>
        <v>91182</v>
      </c>
      <c r="AQ52" s="70" t="str">
        <f>VLOOKUP(AO52,'[1]Llista Indicadors'!$B$6:$AA$1048,$CU$13,FALSE)</f>
        <v>Despesa corrent en Serveis centrals de Cultura per habitant</v>
      </c>
      <c r="AR52" s="56">
        <f>VLOOKUP(AO52,'[1]Llista Indicadors'!$B$6:$AA$1048,$CV$13,FALSE)</f>
        <v>9.5940419551491392</v>
      </c>
      <c r="AS52" s="57">
        <f>VLOOKUP(AO52,'[1]Llista Indicadors'!$B$6:$AA$1048,$CW$13,FALSE)</f>
        <v>7.696349573956021</v>
      </c>
      <c r="AT52" s="57">
        <f>VLOOKUP(AO52,'[1]Llista Indicadors'!$B$6:$AA$1048,$CX$13,FALSE)</f>
        <v>8.972699720555056</v>
      </c>
      <c r="AU52" s="153">
        <f>VLOOKUP(AO52,'[1]Llista Indicadors'!$B$6:$AA$1048,$CY$13,FALSE)</f>
        <v>9.7973310785227294</v>
      </c>
      <c r="AV52" s="154">
        <f>VLOOKUP(AO52,'[1]Llista Indicadors'!$B$6:$AA$1048,$CZ$13,FALSE)</f>
        <v>9.4060835245505174</v>
      </c>
      <c r="AW52" s="42" t="str">
        <f t="shared" si="130"/>
        <v>B</v>
      </c>
      <c r="AX52" s="42" t="str">
        <f t="shared" si="113"/>
        <v>P</v>
      </c>
      <c r="AY52" s="42" t="str">
        <f t="shared" si="131"/>
        <v>P</v>
      </c>
      <c r="AZ52" s="60">
        <f t="shared" si="132"/>
        <v>-1.9591162043829099E-2</v>
      </c>
      <c r="BA52" s="61">
        <f t="shared" si="133"/>
        <v>2</v>
      </c>
      <c r="BB52" s="61">
        <f t="shared" si="134"/>
        <v>1</v>
      </c>
      <c r="BC52" s="61">
        <f t="shared" si="135"/>
        <v>0</v>
      </c>
      <c r="BD52" s="61" t="str">
        <f t="shared" si="114"/>
        <v/>
      </c>
      <c r="BE52" s="194" t="str">
        <f t="shared" si="136"/>
        <v>è</v>
      </c>
      <c r="BF52" s="196"/>
      <c r="BG52" s="199"/>
      <c r="BH52" s="199"/>
      <c r="BI52" s="195"/>
      <c r="BJ52" s="196"/>
      <c r="BK52" s="196"/>
      <c r="BL52" s="196"/>
      <c r="BM52" s="196"/>
      <c r="BN52" s="196"/>
      <c r="BO52" s="200"/>
      <c r="BP52" s="200"/>
      <c r="BQ52" s="200"/>
      <c r="BR52" s="200"/>
      <c r="BS52" s="200"/>
      <c r="BT52" s="200"/>
      <c r="BU52" s="200"/>
      <c r="BV52" s="200"/>
      <c r="BW52" s="201"/>
      <c r="BX52" s="196"/>
      <c r="BY52" s="184">
        <v>112</v>
      </c>
      <c r="BZ52" s="54">
        <f>VLOOKUP(BY52,'[1]Llista Indicadors'!$B$6:$BA$1048,30,FALSE)</f>
        <v>91287</v>
      </c>
      <c r="CA52" s="70" t="str">
        <f>VLOOKUP(BY52,'[1]Llista Indicadors'!$B$6:$AA$1048,$CU$13,FALSE)</f>
        <v>Despesa corrent per visita dels serveis culturals amb visitants del municipi</v>
      </c>
      <c r="CB52" s="56">
        <f>VLOOKUP(BY52,'[1]Llista Indicadors'!$B$6:$AA$1048,$CV$13,FALSE)</f>
        <v>9.2601182379055356</v>
      </c>
      <c r="CC52" s="57">
        <f>VLOOKUP(BY52,'[1]Llista Indicadors'!$B$6:$AA$1048,$CW$13,FALSE)</f>
        <v>23.07134361784906</v>
      </c>
      <c r="CD52" s="57">
        <f>VLOOKUP(BY52,'[1]Llista Indicadors'!$B$6:$AA$1048,$CX$13,FALSE)</f>
        <v>17.493045950687321</v>
      </c>
      <c r="CE52" s="153">
        <f>VLOOKUP(BY52,'[1]Llista Indicadors'!$B$6:$AA$1048,$CY$13,FALSE)</f>
        <v>11.863264218580539</v>
      </c>
      <c r="CF52" s="157">
        <f>VLOOKUP(BY52,'[1]Llista Indicadors'!$B$6:$AA$1048,$CZ$13,FALSE)</f>
        <v>10.348274990926621</v>
      </c>
      <c r="CG52" s="42" t="str">
        <f t="shared" si="144"/>
        <v>P</v>
      </c>
      <c r="CH52" s="42" t="str">
        <f t="shared" si="117"/>
        <v>B</v>
      </c>
      <c r="CI52" s="42" t="str">
        <f t="shared" si="145"/>
        <v>B</v>
      </c>
      <c r="CJ52" s="60">
        <f t="shared" si="146"/>
        <v>0.11751002795696545</v>
      </c>
      <c r="CK52" s="61">
        <f t="shared" si="147"/>
        <v>1</v>
      </c>
      <c r="CL52" s="61">
        <f t="shared" si="148"/>
        <v>2</v>
      </c>
      <c r="CM52" s="61">
        <f t="shared" si="149"/>
        <v>0</v>
      </c>
      <c r="CN52" s="61" t="str">
        <f t="shared" si="118"/>
        <v/>
      </c>
      <c r="CO52" s="194" t="str">
        <f t="shared" si="150"/>
        <v/>
      </c>
      <c r="CP52" s="192"/>
      <c r="CQ52" s="33"/>
    </row>
    <row r="53" spans="2:95" ht="13.5" customHeight="1" thickBot="1" x14ac:dyDescent="0.7">
      <c r="B53" s="202"/>
      <c r="D53" s="203"/>
      <c r="E53" s="204"/>
      <c r="F53" s="204"/>
      <c r="G53" s="205"/>
      <c r="H53" s="206"/>
      <c r="I53" s="206"/>
      <c r="J53" s="206"/>
      <c r="K53" s="206"/>
      <c r="L53" s="206"/>
      <c r="M53" s="207"/>
      <c r="N53" s="207"/>
      <c r="O53" s="207"/>
      <c r="P53" s="207"/>
      <c r="Q53" s="207"/>
      <c r="R53" s="207"/>
      <c r="S53" s="207"/>
      <c r="T53" s="207"/>
      <c r="U53" s="208"/>
      <c r="V53" s="206"/>
      <c r="W53" s="204"/>
      <c r="X53" s="204"/>
      <c r="Y53" s="205"/>
      <c r="Z53" s="206"/>
      <c r="AA53" s="206"/>
      <c r="AB53" s="206"/>
      <c r="AC53" s="206"/>
      <c r="AD53" s="206"/>
      <c r="AE53" s="207"/>
      <c r="AF53" s="207"/>
      <c r="AG53" s="207"/>
      <c r="AH53" s="207"/>
      <c r="AI53" s="207"/>
      <c r="AJ53" s="207"/>
      <c r="AK53" s="207"/>
      <c r="AL53" s="207"/>
      <c r="AM53" s="209"/>
      <c r="AN53" s="206"/>
      <c r="AO53" s="204"/>
      <c r="AP53" s="204"/>
      <c r="AQ53" s="205"/>
      <c r="AR53" s="206"/>
      <c r="AS53" s="206"/>
      <c r="AT53" s="206"/>
      <c r="AU53" s="206"/>
      <c r="AV53" s="206"/>
      <c r="AW53" s="210"/>
      <c r="AX53" s="210"/>
      <c r="AY53" s="210"/>
      <c r="AZ53" s="210"/>
      <c r="BA53" s="210"/>
      <c r="BB53" s="210"/>
      <c r="BC53" s="210"/>
      <c r="BD53" s="210"/>
      <c r="BE53" s="211"/>
      <c r="BF53" s="206"/>
      <c r="BG53" s="204"/>
      <c r="BH53" s="204"/>
      <c r="BI53" s="205"/>
      <c r="BJ53" s="206"/>
      <c r="BK53" s="206"/>
      <c r="BL53" s="206"/>
      <c r="BM53" s="206"/>
      <c r="BN53" s="206"/>
      <c r="BO53" s="210"/>
      <c r="BP53" s="210"/>
      <c r="BQ53" s="210"/>
      <c r="BR53" s="210"/>
      <c r="BS53" s="210"/>
      <c r="BT53" s="210"/>
      <c r="BU53" s="210"/>
      <c r="BV53" s="210"/>
      <c r="BW53" s="211"/>
      <c r="BX53" s="206"/>
      <c r="BY53" s="204"/>
      <c r="BZ53" s="204"/>
      <c r="CA53" s="205"/>
      <c r="CB53" s="206"/>
      <c r="CC53" s="206"/>
      <c r="CD53" s="206"/>
      <c r="CE53" s="206"/>
      <c r="CF53" s="206"/>
      <c r="CG53" s="210"/>
      <c r="CH53" s="210"/>
      <c r="CI53" s="210"/>
      <c r="CJ53" s="210"/>
      <c r="CK53" s="210"/>
      <c r="CL53" s="210"/>
      <c r="CM53" s="210"/>
      <c r="CN53" s="210"/>
      <c r="CO53" s="211"/>
      <c r="CP53" s="212"/>
      <c r="CQ53" s="33"/>
    </row>
    <row r="54" spans="2:95" ht="8.25" customHeight="1" thickBot="1" x14ac:dyDescent="0.9">
      <c r="B54" s="213"/>
      <c r="G54" s="214"/>
      <c r="Y54" s="214"/>
      <c r="AQ54" s="214"/>
      <c r="BI54" s="214"/>
      <c r="CA54" s="214"/>
    </row>
    <row r="55" spans="2:95" ht="13.4" customHeight="1" thickBot="1" x14ac:dyDescent="0.9">
      <c r="B55" s="215" t="s">
        <v>67</v>
      </c>
      <c r="D55" s="216"/>
      <c r="E55" s="217"/>
      <c r="F55" s="217"/>
      <c r="G55" s="218"/>
      <c r="H55" s="219"/>
      <c r="I55" s="219"/>
      <c r="J55" s="219"/>
      <c r="K55" s="219"/>
      <c r="L55" s="219"/>
      <c r="M55" s="220"/>
      <c r="N55" s="220"/>
      <c r="O55" s="220"/>
      <c r="P55" s="220"/>
      <c r="Q55" s="220"/>
      <c r="R55" s="220"/>
      <c r="S55" s="220"/>
      <c r="T55" s="220"/>
      <c r="U55" s="221"/>
      <c r="V55" s="219"/>
      <c r="W55" s="217"/>
      <c r="X55" s="217"/>
      <c r="Y55" s="218"/>
      <c r="Z55" s="219"/>
      <c r="AA55" s="219"/>
      <c r="AB55" s="219"/>
      <c r="AC55" s="219"/>
      <c r="AD55" s="219"/>
      <c r="AE55" s="220"/>
      <c r="AF55" s="220"/>
      <c r="AG55" s="220"/>
      <c r="AH55" s="220"/>
      <c r="AI55" s="220"/>
      <c r="AJ55" s="220"/>
      <c r="AK55" s="220"/>
      <c r="AL55" s="220"/>
      <c r="AM55" s="222"/>
      <c r="AN55" s="219"/>
      <c r="AO55" s="217"/>
      <c r="AP55" s="217"/>
      <c r="AQ55" s="218"/>
      <c r="AR55" s="219"/>
      <c r="AS55" s="219"/>
      <c r="AT55" s="219"/>
      <c r="AU55" s="219"/>
      <c r="AV55" s="219"/>
      <c r="AW55" s="220"/>
      <c r="AX55" s="220"/>
      <c r="AY55" s="220"/>
      <c r="AZ55" s="220"/>
      <c r="BA55" s="220"/>
      <c r="BB55" s="220"/>
      <c r="BC55" s="220"/>
      <c r="BD55" s="220"/>
      <c r="BE55" s="221"/>
      <c r="BF55" s="219"/>
      <c r="BG55" s="217"/>
      <c r="BH55" s="217"/>
      <c r="BI55" s="218"/>
      <c r="BJ55" s="219"/>
      <c r="BK55" s="219"/>
      <c r="BL55" s="219"/>
      <c r="BM55" s="219"/>
      <c r="BN55" s="219"/>
      <c r="BO55" s="220"/>
      <c r="BP55" s="220"/>
      <c r="BQ55" s="220"/>
      <c r="BR55" s="220"/>
      <c r="BS55" s="220"/>
      <c r="BT55" s="220"/>
      <c r="BU55" s="220"/>
      <c r="BV55" s="220"/>
      <c r="BW55" s="221"/>
      <c r="BX55" s="219"/>
      <c r="BY55" s="217"/>
      <c r="BZ55" s="217"/>
      <c r="CA55" s="218"/>
      <c r="CB55" s="219"/>
      <c r="CC55" s="219"/>
      <c r="CD55" s="219"/>
      <c r="CE55" s="219"/>
      <c r="CF55" s="219"/>
      <c r="CG55" s="220"/>
      <c r="CH55" s="220"/>
      <c r="CI55" s="220"/>
      <c r="CJ55" s="220"/>
      <c r="CK55" s="220"/>
      <c r="CL55" s="220"/>
      <c r="CM55" s="220"/>
      <c r="CN55" s="220"/>
      <c r="CO55" s="221"/>
      <c r="CP55" s="223"/>
    </row>
    <row r="56" spans="2:95" ht="84" customHeight="1" thickBot="1" x14ac:dyDescent="0.4">
      <c r="B56" s="224" t="str">
        <f>DI13</f>
        <v>ENTORN</v>
      </c>
      <c r="D56" s="225"/>
      <c r="E56" s="226"/>
      <c r="F56" s="227"/>
      <c r="G56" s="227"/>
      <c r="H56" s="228">
        <f>$H$2</f>
        <v>2019</v>
      </c>
      <c r="I56" s="229">
        <f>$I$2</f>
        <v>2020</v>
      </c>
      <c r="J56" s="229">
        <f>$J$2</f>
        <v>2021</v>
      </c>
      <c r="K56" s="230">
        <f>$K$2</f>
        <v>2022</v>
      </c>
      <c r="L56" s="231">
        <f>$L$2</f>
        <v>2023</v>
      </c>
      <c r="M56" s="42"/>
      <c r="N56" s="42"/>
      <c r="O56" s="42"/>
      <c r="P56" s="42"/>
      <c r="Q56" s="43" t="s">
        <v>0</v>
      </c>
      <c r="R56" s="43" t="s">
        <v>1</v>
      </c>
      <c r="S56" s="43" t="s">
        <v>2</v>
      </c>
      <c r="T56" s="43" t="s">
        <v>3</v>
      </c>
      <c r="U56" s="232"/>
      <c r="V56" s="233"/>
      <c r="W56" s="226"/>
      <c r="X56" s="227"/>
      <c r="Y56" s="227"/>
      <c r="Z56" s="228">
        <f>$H$2</f>
        <v>2019</v>
      </c>
      <c r="AA56" s="229">
        <f>$I$2</f>
        <v>2020</v>
      </c>
      <c r="AB56" s="229">
        <f>$J$2</f>
        <v>2021</v>
      </c>
      <c r="AC56" s="230">
        <f>$K$2</f>
        <v>2022</v>
      </c>
      <c r="AD56" s="231">
        <f>$L$2</f>
        <v>2023</v>
      </c>
      <c r="AE56" s="42"/>
      <c r="AF56" s="42"/>
      <c r="AG56" s="42"/>
      <c r="AH56" s="42"/>
      <c r="AI56" s="43" t="s">
        <v>0</v>
      </c>
      <c r="AJ56" s="43" t="s">
        <v>1</v>
      </c>
      <c r="AK56" s="43" t="s">
        <v>2</v>
      </c>
      <c r="AL56" s="43" t="s">
        <v>3</v>
      </c>
      <c r="AM56" s="232"/>
      <c r="AN56" s="233"/>
      <c r="AO56" s="226"/>
      <c r="AP56" s="227"/>
      <c r="AQ56" s="227"/>
      <c r="AR56" s="228">
        <f>$H$2</f>
        <v>2019</v>
      </c>
      <c r="AS56" s="229">
        <f>$I$2</f>
        <v>2020</v>
      </c>
      <c r="AT56" s="229">
        <f>$J$2</f>
        <v>2021</v>
      </c>
      <c r="AU56" s="230">
        <f>$K$2</f>
        <v>2022</v>
      </c>
      <c r="AV56" s="231">
        <f>$L$2</f>
        <v>2023</v>
      </c>
      <c r="AW56" s="42"/>
      <c r="AX56" s="42"/>
      <c r="AY56" s="42"/>
      <c r="AZ56" s="42"/>
      <c r="BA56" s="43" t="s">
        <v>0</v>
      </c>
      <c r="BB56" s="43" t="s">
        <v>1</v>
      </c>
      <c r="BC56" s="43" t="s">
        <v>2</v>
      </c>
      <c r="BD56" s="43" t="s">
        <v>3</v>
      </c>
      <c r="BE56" s="232"/>
      <c r="BF56" s="233"/>
      <c r="BG56" s="226"/>
      <c r="BH56" s="227"/>
      <c r="BI56" s="227"/>
      <c r="BJ56" s="228">
        <f>$H$2</f>
        <v>2019</v>
      </c>
      <c r="BK56" s="229">
        <f>$I$2</f>
        <v>2020</v>
      </c>
      <c r="BL56" s="229">
        <f>$J$2</f>
        <v>2021</v>
      </c>
      <c r="BM56" s="231">
        <f>$L$2</f>
        <v>2023</v>
      </c>
      <c r="BN56" s="231">
        <f>$L$2</f>
        <v>2023</v>
      </c>
      <c r="BO56" s="42"/>
      <c r="BP56" s="42"/>
      <c r="BQ56" s="42"/>
      <c r="BR56" s="42"/>
      <c r="BS56" s="43" t="s">
        <v>0</v>
      </c>
      <c r="BT56" s="43" t="s">
        <v>1</v>
      </c>
      <c r="BU56" s="43" t="s">
        <v>2</v>
      </c>
      <c r="BV56" s="43" t="s">
        <v>3</v>
      </c>
      <c r="BW56" s="232"/>
      <c r="BX56" s="233"/>
      <c r="BY56" s="226"/>
      <c r="BZ56" s="227"/>
      <c r="CA56" s="227"/>
      <c r="CB56" s="228">
        <f>$H$2</f>
        <v>2019</v>
      </c>
      <c r="CC56" s="229">
        <f>$I$2</f>
        <v>2020</v>
      </c>
      <c r="CD56" s="229">
        <f>$J$2</f>
        <v>2021</v>
      </c>
      <c r="CE56" s="230">
        <f>$K$2</f>
        <v>2022</v>
      </c>
      <c r="CF56" s="231">
        <f>$L$2</f>
        <v>2023</v>
      </c>
      <c r="CG56" s="42"/>
      <c r="CH56" s="42"/>
      <c r="CI56" s="42"/>
      <c r="CJ56" s="42"/>
      <c r="CK56" s="43" t="s">
        <v>0</v>
      </c>
      <c r="CL56" s="43" t="s">
        <v>1</v>
      </c>
      <c r="CM56" s="43" t="s">
        <v>2</v>
      </c>
      <c r="CN56" s="43" t="s">
        <v>3</v>
      </c>
      <c r="CO56" s="232"/>
      <c r="CP56" s="234"/>
    </row>
    <row r="57" spans="2:95" ht="84" customHeight="1" thickBot="1" x14ac:dyDescent="0.4">
      <c r="B57" s="224"/>
      <c r="C57" s="33"/>
      <c r="D57" s="235"/>
      <c r="E57" s="226">
        <v>113</v>
      </c>
      <c r="F57" s="54">
        <f>VLOOKUP(E57,'[1]Llista Indicadors'!$B$6:$BA$1048,30,FALSE)</f>
        <v>86481</v>
      </c>
      <c r="G57" s="55" t="str">
        <f>VLOOKUP(E57,'[1]Llista Indicadors'!$B$6:$AA$1048,$CU$13,FALSE)</f>
        <v>Població</v>
      </c>
      <c r="H57" s="56">
        <f>VLOOKUP(E57,'[1]Llista Indicadors'!$B$6:$AA$1048,$CV$13,FALSE)</f>
        <v>84225.857142857145</v>
      </c>
      <c r="I57" s="236">
        <f>VLOOKUP(E57,'[1]Llista Indicadors'!$B$6:$AA$1048,$CW$13,FALSE)</f>
        <v>88321.444444444438</v>
      </c>
      <c r="J57" s="237">
        <f>VLOOKUP(E57,'[1]Llista Indicadors'!$B$6:$AA$1048,$CX$13,FALSE)</f>
        <v>88569.25</v>
      </c>
      <c r="K57" s="238">
        <f>VLOOKUP(E57,'[1]Llista Indicadors'!$B$6:$AA$1048,$CY$13,FALSE)</f>
        <v>79055.666666666672</v>
      </c>
      <c r="L57" s="239">
        <f>VLOOKUP(E57,'[1]Llista Indicadors'!$B$6:$AA$1048,$CZ$13,FALSE)</f>
        <v>77847.612903225803</v>
      </c>
      <c r="M57" s="42" t="str">
        <f t="shared" ref="M57:N59" si="157">IF(H57="-","",IF(I57=H57,"M",IF(I57&gt;H57,"P","B")))</f>
        <v>P</v>
      </c>
      <c r="N57" s="42" t="str">
        <f t="shared" si="157"/>
        <v>P</v>
      </c>
      <c r="O57" s="42" t="str">
        <f>IF(L57="-","",IF(J57="-","",IF(L57=J57,"M",IF(L57&gt;J57,"P","B"))))</f>
        <v>B</v>
      </c>
      <c r="P57" s="60">
        <f>IF(L57="-","",IF(H57="-","",(L57-H57)/H57))</f>
        <v>-7.5727863817557542E-2</v>
      </c>
      <c r="Q57" s="61">
        <f>COUNTIF(M57:O57,"P")</f>
        <v>2</v>
      </c>
      <c r="R57" s="61">
        <f>COUNTIF(M57:O57,"B")</f>
        <v>1</v>
      </c>
      <c r="S57" s="61">
        <f>COUNTIF(M57:O57,"M")</f>
        <v>0</v>
      </c>
      <c r="T57" s="61" t="str">
        <f t="shared" ref="T57:T59" si="158">IF(Q57&gt;0,IF(R57=0,"P",""),IF(R57&gt;0,IF(Q57=0,"B",""),""))</f>
        <v/>
      </c>
      <c r="U57" s="240" t="str">
        <f>IF(T57="P","é",IF(T57="B","ê",IF(P57="","",IF(M57=N57,IF(N57=O57,IF(O57="P","é","ê"),IF(P57&lt;0.05,IF(P57&gt;-0.05,"è",""),"")),IF(P57&lt;0.05,IF(P57&gt;-0.05,"è",""),"")))))</f>
        <v/>
      </c>
      <c r="V57" s="233"/>
      <c r="W57" s="226">
        <v>116</v>
      </c>
      <c r="X57" s="54">
        <f>VLOOKUP(W57,'[1]Llista Indicadors'!$B$6:$BA$1048,30,FALSE)</f>
        <v>86496</v>
      </c>
      <c r="Y57" s="64" t="str">
        <f>VLOOKUP(W57,'[1]Llista Indicadors'!$B$6:$AA$1048,$CU$13,FALSE)</f>
        <v>Taxa d'atur</v>
      </c>
      <c r="Z57" s="56">
        <f>VLOOKUP(W57,'[1]Llista Indicadors'!$B$6:$AA$1048,$CV$13,FALSE)</f>
        <v>11.065238095238101</v>
      </c>
      <c r="AA57" s="57">
        <f>VLOOKUP(W57,'[1]Llista Indicadors'!$B$6:$AA$1048,$CW$13,FALSE)</f>
        <v>13.98</v>
      </c>
      <c r="AB57" s="57">
        <f>VLOOKUP(W57,'[1]Llista Indicadors'!$B$6:$AA$1048,$CX$13,FALSE)</f>
        <v>10.76166666666666</v>
      </c>
      <c r="AC57" s="153">
        <f>VLOOKUP(W57,'[1]Llista Indicadors'!$B$6:$AA$1048,$CY$13,FALSE)</f>
        <v>10.23733333333333</v>
      </c>
      <c r="AD57" s="157">
        <f>VLOOKUP(W57,'[1]Llista Indicadors'!$B$6:$AA$1048,$CZ$13,FALSE)</f>
        <v>10.137419354838711</v>
      </c>
      <c r="AE57" s="42" t="str">
        <f>IF(Z57="-","",IF(AA57=Z57,"M",IF(AA57&gt;Z57,"P","B")))</f>
        <v>P</v>
      </c>
      <c r="AF57" s="42" t="str">
        <f t="shared" ref="AF57:AF59" si="159">IF(AA57="-","",IF(AB57=AA57,"M",IF(AB57&gt;AA57,"P","B")))</f>
        <v>B</v>
      </c>
      <c r="AG57" s="42" t="str">
        <f>IF(AD57="-","",IF(AB57="-","",IF(AD57=AB57,"M",IF(AD57&gt;AB57,"P","B"))))</f>
        <v>B</v>
      </c>
      <c r="AH57" s="60">
        <f>IF(AD57="-","",IF(Z57="-","",(AD57-Z57)/Z57))</f>
        <v>-8.384986680030633E-2</v>
      </c>
      <c r="AI57" s="61">
        <f>COUNTIF(AE57:AG57,"P")</f>
        <v>1</v>
      </c>
      <c r="AJ57" s="61">
        <f>COUNTIF(AE57:AG57,"B")</f>
        <v>2</v>
      </c>
      <c r="AK57" s="61">
        <f>COUNTIF(AE57:AG57,"M")</f>
        <v>0</v>
      </c>
      <c r="AL57" s="61" t="str">
        <f t="shared" ref="AL57:AL59" si="160">IF(AI57&gt;0,IF(AJ57=0,"P",""),IF(AJ57&gt;0,IF(AI57=0,"B",""),""))</f>
        <v/>
      </c>
      <c r="AM57" s="240" t="str">
        <f>IF(AL57="P","é",IF(AL57="B","ê",IF(AH57="","",IF(AE57=AF57,IF(AF57=AG57,IF(AG57="P","é","ê"),IF(AH57&lt;0.05,IF(AH57&gt;-0.05,"è",""),"")),IF(AH57&lt;0.05,IF(AH57&gt;-0.05,"è",""),"")))))</f>
        <v/>
      </c>
      <c r="AN57" s="233"/>
      <c r="AO57" s="226">
        <v>119</v>
      </c>
      <c r="AP57" s="54">
        <f>VLOOKUP(AO57,'[1]Llista Indicadors'!$B$6:$BA$1048,30,FALSE)</f>
        <v>86501</v>
      </c>
      <c r="AQ57" s="64" t="str">
        <f>VLOOKUP(AO57,'[1]Llista Indicadors'!$B$6:$AA$1048,$CU$13,FALSE)</f>
        <v>Nombre d'equipaments culturals del municipi</v>
      </c>
      <c r="AR57" s="56">
        <f>VLOOKUP(AO57,'[1]Llista Indicadors'!$B$6:$AA$1048,$CV$13,FALSE)</f>
        <v>12</v>
      </c>
      <c r="AS57" s="57">
        <f>VLOOKUP(AO57,'[1]Llista Indicadors'!$B$6:$AA$1048,$CW$13,FALSE)</f>
        <v>12.296296296296299</v>
      </c>
      <c r="AT57" s="57">
        <f>VLOOKUP(AO57,'[1]Llista Indicadors'!$B$6:$AA$1048,$CX$13,FALSE)</f>
        <v>12.79166666666667</v>
      </c>
      <c r="AU57" s="58">
        <f>VLOOKUP(AO57,'[1]Llista Indicadors'!$B$6:$AA$1048,$CY$13,FALSE)</f>
        <v>12.4</v>
      </c>
      <c r="AV57" s="59">
        <f>VLOOKUP(AO57,'[1]Llista Indicadors'!$B$6:$AA$1048,$CZ$13,FALSE)</f>
        <v>12.19354838709677</v>
      </c>
      <c r="AW57" s="42" t="str">
        <f>IF(AR57="-","",IF(AS57=AR57,"M",IF(AS57&gt;AR57,"P","B")))</f>
        <v>P</v>
      </c>
      <c r="AX57" s="42" t="str">
        <f t="shared" ref="AX57:AX58" si="161">IF(AS57="-","",IF(AT57=AS57,"M",IF(AT57&gt;AS57,"P","B")))</f>
        <v>P</v>
      </c>
      <c r="AY57" s="42" t="str">
        <f>IF(AV57="-","",IF(AT57="-","",IF(AV57=AT57,"M",IF(AV57&gt;AT57,"P","B"))))</f>
        <v>B</v>
      </c>
      <c r="AZ57" s="60">
        <f>IF(AV57="-","",IF(AR57="-","",(AV57-AR57)/AR57))</f>
        <v>1.6129032258064207E-2</v>
      </c>
      <c r="BA57" s="61">
        <f>COUNTIF(AW57:AY57,"P")</f>
        <v>2</v>
      </c>
      <c r="BB57" s="61">
        <f>COUNTIF(AW57:AY57,"B")</f>
        <v>1</v>
      </c>
      <c r="BC57" s="61">
        <f>COUNTIF(AW57:AY57,"M")</f>
        <v>0</v>
      </c>
      <c r="BD57" s="61" t="str">
        <f t="shared" ref="BD57:BD58" si="162">IF(BA57&gt;0,IF(BB57=0,"P",""),IF(BB57&gt;0,IF(BA57=0,"B",""),""))</f>
        <v/>
      </c>
      <c r="BE57" s="240" t="str">
        <f>IF(BD57="P","é",IF(BD57="B","ê",IF(AZ57="","",IF(AW57=AX57,IF(AX57=AY57,IF(AY57="P","é","ê"),IF(AZ57&lt;0.05,IF(AZ57&gt;-0.05,"è",""),"")),IF(AZ57&lt;0.05,IF(AZ57&gt;-0.05,"è",""),"")))))</f>
        <v>è</v>
      </c>
      <c r="BF57" s="233"/>
      <c r="BG57" s="226">
        <v>121</v>
      </c>
      <c r="BH57" s="54">
        <f>VLOOKUP(BG57,'[1]Llista Indicadors'!$B$6:$BA$1048,30,FALSE)</f>
        <v>86621</v>
      </c>
      <c r="BI57" s="64" t="str">
        <f>VLOOKUP(BG57,'[1]Llista Indicadors'!$B$6:$AA$1048,$CU$13,FALSE)</f>
        <v>Nombre de biblioteques al municipi</v>
      </c>
      <c r="BJ57" s="56">
        <f>VLOOKUP(BG57,'[1]Llista Indicadors'!$B$6:$AA$1048,$CV$13,FALSE)</f>
        <v>2.333333333333333</v>
      </c>
      <c r="BK57" s="57">
        <f>VLOOKUP(BG57,'[1]Llista Indicadors'!$B$6:$AA$1048,$CW$13,FALSE)</f>
        <v>2.407407407407407</v>
      </c>
      <c r="BL57" s="57">
        <f>VLOOKUP(BG57,'[1]Llista Indicadors'!$B$6:$AA$1048,$CX$13,FALSE)</f>
        <v>2.416666666666667</v>
      </c>
      <c r="BM57" s="58">
        <f>VLOOKUP(BG57,'[1]Llista Indicadors'!$B$6:$AA$1048,$CY$13,FALSE)</f>
        <v>2.333333333333333</v>
      </c>
      <c r="BN57" s="59">
        <f>VLOOKUP(BG57,'[1]Llista Indicadors'!$B$6:$AA$1048,$CZ$13,FALSE)</f>
        <v>2.2666666666666671</v>
      </c>
      <c r="BO57" s="42" t="str">
        <f>IF(BJ57="-","",IF(BK57=BJ57,"M",IF(BK57&gt;BJ57,"P","B")))</f>
        <v>P</v>
      </c>
      <c r="BP57" s="42" t="str">
        <f t="shared" ref="BP57:BP60" si="163">IF(BK57="-","",IF(BL57=BK57,"M",IF(BL57&gt;BK57,"P","B")))</f>
        <v>P</v>
      </c>
      <c r="BQ57" s="42" t="str">
        <f>IF(BN57="-","",IF(BL57="-","",IF(BN57=BL57,"M",IF(BN57&gt;BL57,"P","B"))))</f>
        <v>B</v>
      </c>
      <c r="BR57" s="60">
        <f>IF(BN57="-","",IF(BJ57="-","",(BN57-BJ57)/BJ57))</f>
        <v>-2.8571428571428283E-2</v>
      </c>
      <c r="BS57" s="61">
        <f>COUNTIF(BO57:BQ57,"P")</f>
        <v>2</v>
      </c>
      <c r="BT57" s="61">
        <f>COUNTIF(BO57:BQ57,"B")</f>
        <v>1</v>
      </c>
      <c r="BU57" s="61">
        <f>COUNTIF(BO57:BQ57,"M")</f>
        <v>0</v>
      </c>
      <c r="BV57" s="61" t="str">
        <f t="shared" ref="BV57:BV60" si="164">IF(BS57&gt;0,IF(BT57=0,"P",""),IF(BT57&gt;0,IF(BS57=0,"B",""),""))</f>
        <v/>
      </c>
      <c r="BW57" s="240" t="str">
        <f>IF(BV57="P","é",IF(BV57="B","ê",IF(BR57="","",IF(BO57=BP57,IF(BP57=BQ57,IF(BQ57="P","é","ê"),IF(BR57&lt;0.05,IF(BR57&gt;-0.05,"è",""),"")),IF(BR57&lt;0.05,IF(BR57&gt;-0.05,"è",""),"")))))</f>
        <v>è</v>
      </c>
      <c r="BX57" s="233"/>
      <c r="BY57" s="226">
        <v>125</v>
      </c>
      <c r="BZ57" s="54">
        <f>VLOOKUP(BY57,'[1]Llista Indicadors'!$B$6:$BA$1048,30,FALSE)</f>
        <v>86786</v>
      </c>
      <c r="CA57" s="64" t="str">
        <f>VLOOKUP(BY57,'[1]Llista Indicadors'!$B$6:$AA$1048,$CU$13,FALSE)</f>
        <v>Nombre d'espais escènics municipals</v>
      </c>
      <c r="CB57" s="56">
        <f>VLOOKUP(BY57,'[1]Llista Indicadors'!$B$6:$AA$1048,$CV$13,FALSE)</f>
        <v>1.7777777777777779</v>
      </c>
      <c r="CC57" s="57">
        <f>VLOOKUP(BY57,'[1]Llista Indicadors'!$B$6:$AA$1048,$CW$13,FALSE)</f>
        <v>1.826086956521739</v>
      </c>
      <c r="CD57" s="57">
        <f>VLOOKUP(BY57,'[1]Llista Indicadors'!$B$6:$AA$1048,$CX$13,FALSE)</f>
        <v>1.8181818181818179</v>
      </c>
      <c r="CE57" s="58">
        <f>VLOOKUP(BY57,'[1]Llista Indicadors'!$B$6:$AA$1048,$CY$13,FALSE)</f>
        <v>1.76</v>
      </c>
      <c r="CF57" s="59">
        <f>VLOOKUP(BY57,'[1]Llista Indicadors'!$B$6:$AA$1048,$CZ$13,FALSE)</f>
        <v>1.7307692307692311</v>
      </c>
      <c r="CG57" s="42" t="str">
        <f>IF(CB57="-","",IF(CC57=CB57,"M",IF(CC57&gt;CB57,"P","B")))</f>
        <v>P</v>
      </c>
      <c r="CH57" s="42" t="str">
        <f t="shared" ref="CH57:CH60" si="165">IF(CC57="-","",IF(CD57=CC57,"M",IF(CD57&gt;CC57,"P","B")))</f>
        <v>B</v>
      </c>
      <c r="CI57" s="42" t="str">
        <f>IF(CF57="-","",IF(CD57="-","",IF(CF57=CD57,"M",IF(CF57&gt;CD57,"P","B"))))</f>
        <v>B</v>
      </c>
      <c r="CJ57" s="60">
        <f>IF(CF57="-","",IF(CB57="-","",(CF57-CB57)/CB57))</f>
        <v>-2.6442307692307595E-2</v>
      </c>
      <c r="CK57" s="61">
        <f>COUNTIF(CG57:CI57,"P")</f>
        <v>1</v>
      </c>
      <c r="CL57" s="61">
        <f>COUNTIF(CG57:CI57,"B")</f>
        <v>2</v>
      </c>
      <c r="CM57" s="61">
        <f>COUNTIF(CG57:CI57,"M")</f>
        <v>0</v>
      </c>
      <c r="CN57" s="61" t="str">
        <f t="shared" ref="CN57:CN60" si="166">IF(CK57&gt;0,IF(CL57=0,"P",""),IF(CL57&gt;0,IF(CK57=0,"B",""),""))</f>
        <v/>
      </c>
      <c r="CO57" s="240" t="str">
        <f>IF(CN57="P","é",IF(CN57="B","ê",IF(CJ57="","",IF(CG57=CH57,IF(CH57=CI57,IF(CI57="P","é","ê"),IF(CJ57&lt;0.05,IF(CJ57&gt;-0.05,"è",""),"")),IF(CJ57&lt;0.05,IF(CJ57&gt;-0.05,"è",""),"")))))</f>
        <v>è</v>
      </c>
      <c r="CP57" s="234"/>
    </row>
    <row r="58" spans="2:95" ht="84" customHeight="1" thickBot="1" x14ac:dyDescent="0.4">
      <c r="B58" s="224"/>
      <c r="C58" s="33"/>
      <c r="D58" s="235"/>
      <c r="E58" s="226">
        <v>114</v>
      </c>
      <c r="F58" s="54">
        <f>VLOOKUP(E58,'[1]Llista Indicadors'!$B$6:$BA$1048,30,FALSE)</f>
        <v>86486</v>
      </c>
      <c r="G58" s="55" t="str">
        <f>VLOOKUP(E58,'[1]Llista Indicadors'!$B$6:$AA$1048,$CU$13,FALSE)</f>
        <v>Densitat de població</v>
      </c>
      <c r="H58" s="56">
        <f>VLOOKUP(E58,'[1]Llista Indicadors'!$B$6:$AA$1048,$CV$13,FALSE)</f>
        <v>3676.9910400598719</v>
      </c>
      <c r="I58" s="236">
        <f>VLOOKUP(E58,'[1]Llista Indicadors'!$B$6:$AA$1048,$CW$13,FALSE)</f>
        <v>3949.124782644697</v>
      </c>
      <c r="J58" s="237">
        <f>VLOOKUP(E58,'[1]Llista Indicadors'!$B$6:$AA$1048,$CX$13,FALSE)</f>
        <v>3838.459315973852</v>
      </c>
      <c r="K58" s="238">
        <f>VLOOKUP(E58,'[1]Llista Indicadors'!$B$6:$AA$1048,$CY$13,FALSE)</f>
        <v>3691.8897882938968</v>
      </c>
      <c r="L58" s="239">
        <f>VLOOKUP(E58,'[1]Llista Indicadors'!$B$6:$AA$1048,$CZ$13,FALSE)</f>
        <v>3556.7811348563</v>
      </c>
      <c r="M58" s="42" t="str">
        <f t="shared" si="157"/>
        <v>P</v>
      </c>
      <c r="N58" s="42" t="str">
        <f t="shared" si="157"/>
        <v>B</v>
      </c>
      <c r="O58" s="42" t="str">
        <f>IF(L58="-","",IF(J58="-","",IF(L58=J58,"M",IF(L58&gt;J58,"P","B"))))</f>
        <v>B</v>
      </c>
      <c r="P58" s="60">
        <f>IF(L58="-","",IF(H58="-","",(L58-H58)/H58))</f>
        <v>-3.2692466175173095E-2</v>
      </c>
      <c r="Q58" s="61">
        <f t="shared" ref="Q58:Q59" si="167">COUNTIF(M58:O58,"P")</f>
        <v>1</v>
      </c>
      <c r="R58" s="61">
        <f t="shared" ref="R58:R59" si="168">COUNTIF(M58:O58,"B")</f>
        <v>2</v>
      </c>
      <c r="S58" s="61">
        <f t="shared" ref="S58:S59" si="169">COUNTIF(M58:O58,"M")</f>
        <v>0</v>
      </c>
      <c r="T58" s="61" t="str">
        <f t="shared" si="158"/>
        <v/>
      </c>
      <c r="U58" s="240" t="str">
        <f t="shared" ref="U58:U59" si="170">IF(T58="P","é",IF(T58="B","ê",IF(P58="","",IF(M58=N58,IF(N58=O58,IF(O58="P","é","ê"),IF(P58&lt;0.05,IF(P58&gt;-0.05,"è",""),"")),IF(P58&lt;0.05,IF(P58&gt;-0.05,"è",""),"")))))</f>
        <v>è</v>
      </c>
      <c r="V58" s="233"/>
      <c r="W58" s="226">
        <v>117</v>
      </c>
      <c r="X58" s="54">
        <f>VLOOKUP(W58,'[1]Llista Indicadors'!$B$6:$BA$1048,30,FALSE)</f>
        <v>91355</v>
      </c>
      <c r="Y58" s="70" t="str">
        <f>VLOOKUP(W58,'[1]Llista Indicadors'!$B$6:$AA$1048,$CU$13,FALSE)</f>
        <v>Índex de Vulnerabilitat Social (IVSO)</v>
      </c>
      <c r="Z58" s="56">
        <f>VLOOKUP(W58,'[1]Llista Indicadors'!$B$6:$AA$1048,$CV$13,FALSE)</f>
        <v>93.223196392007821</v>
      </c>
      <c r="AA58" s="57">
        <f>VLOOKUP(W58,'[1]Llista Indicadors'!$B$6:$AA$1048,$CW$13,FALSE)</f>
        <v>93.658057339553807</v>
      </c>
      <c r="AB58" s="57">
        <f>VLOOKUP(W58,'[1]Llista Indicadors'!$B$6:$AA$1048,$CX$13,FALSE)</f>
        <v>94.782828276918863</v>
      </c>
      <c r="AC58" s="58">
        <f>VLOOKUP(W58,'[1]Llista Indicadors'!$B$6:$AA$1048,$CY$13,FALSE)</f>
        <v>94.07089259713436</v>
      </c>
      <c r="AD58" s="59">
        <f>VLOOKUP(W58,'[1]Llista Indicadors'!$B$6:$AA$1048,$CZ$13,FALSE)</f>
        <v>93.295343869469221</v>
      </c>
      <c r="AE58" s="42" t="str">
        <f t="shared" ref="AE58:AE59" si="171">IF(Z58="-","",IF(AA58=Z58,"M",IF(AA58&gt;Z58,"P","B")))</f>
        <v>P</v>
      </c>
      <c r="AF58" s="42" t="str">
        <f t="shared" si="159"/>
        <v>P</v>
      </c>
      <c r="AG58" s="42" t="str">
        <f t="shared" ref="AG58:AG59" si="172">IF(AD58="-","",IF(AB58="-","",IF(AD58=AB58,"M",IF(AD58&gt;AB58,"P","B"))))</f>
        <v>B</v>
      </c>
      <c r="AH58" s="60">
        <f t="shared" ref="AH58:AH59" si="173">IF(AD58="-","",IF(Z58="-","",(AD58-Z58)/Z58))</f>
        <v>7.7392194489895021E-4</v>
      </c>
      <c r="AI58" s="61">
        <f t="shared" ref="AI58:AI59" si="174">COUNTIF(AE58:AG58,"P")</f>
        <v>2</v>
      </c>
      <c r="AJ58" s="61">
        <f t="shared" ref="AJ58:AJ59" si="175">COUNTIF(AE58:AG58,"B")</f>
        <v>1</v>
      </c>
      <c r="AK58" s="61">
        <f t="shared" ref="AK58:AK59" si="176">COUNTIF(AE58:AG58,"M")</f>
        <v>0</v>
      </c>
      <c r="AL58" s="61" t="str">
        <f t="shared" si="160"/>
        <v/>
      </c>
      <c r="AM58" s="240" t="str">
        <f t="shared" ref="AM58:AM59" si="177">IF(AL58="P","é",IF(AL58="B","ê",IF(AH58="","",IF(AE58=AF58,IF(AF58=AG58,IF(AG58="P","é","ê"),IF(AH58&lt;0.05,IF(AH58&gt;-0.05,"è",""),"")),IF(AH58&lt;0.05,IF(AH58&gt;-0.05,"è",""),"")))))</f>
        <v>è</v>
      </c>
      <c r="AN58" s="233"/>
      <c r="AO58" s="226">
        <v>120</v>
      </c>
      <c r="AP58" s="54">
        <f>VLOOKUP(AO58,'[1]Llista Indicadors'!$B$6:$BA$1048,30,FALSE)</f>
        <v>95519</v>
      </c>
      <c r="AQ58" s="70" t="str">
        <f>VLOOKUP(AO58,'[1]Llista Indicadors'!$B$6:$AA$1048,$CU$13,FALSE)</f>
        <v>% d’equipaments culturals del municipi que tenen l’etiqueta d’eficiència energètica</v>
      </c>
      <c r="AR58" s="56" t="str">
        <f>VLOOKUP(AO58,'[1]Llista Indicadors'!$B$6:$AA$1048,$CV$13,FALSE)</f>
        <v>-</v>
      </c>
      <c r="AS58" s="57" t="str">
        <f>VLOOKUP(AO58,'[1]Llista Indicadors'!$B$6:$AA$1048,$CW$13,FALSE)</f>
        <v>-</v>
      </c>
      <c r="AT58" s="57" t="str">
        <f>VLOOKUP(AO58,'[1]Llista Indicadors'!$B$6:$AA$1048,$CX$13,FALSE)</f>
        <v>-</v>
      </c>
      <c r="AU58" s="58" t="str">
        <f>VLOOKUP(AO58,'[1]Llista Indicadors'!$B$6:$AA$1048,$CY$13,FALSE)</f>
        <v>-</v>
      </c>
      <c r="AV58" s="59">
        <f>VLOOKUP(AO58,'[1]Llista Indicadors'!$B$6:$AA$1048,$CZ$13,FALSE)</f>
        <v>13.486842105263159</v>
      </c>
      <c r="AW58" s="42" t="str">
        <f t="shared" ref="AW58" si="178">IF(AR58="-","",IF(AS58=AR58,"M",IF(AS58&gt;AR58,"P","B")))</f>
        <v/>
      </c>
      <c r="AX58" s="42" t="str">
        <f t="shared" si="161"/>
        <v/>
      </c>
      <c r="AY58" s="42" t="str">
        <f t="shared" ref="AY58" si="179">IF(AV58="-","",IF(AT58="-","",IF(AV58=AT58,"M",IF(AV58&gt;AT58,"P","B"))))</f>
        <v/>
      </c>
      <c r="AZ58" s="60" t="str">
        <f t="shared" ref="AZ58" si="180">IF(AV58="-","",IF(AR58="-","",(AV58-AR58)/AR58))</f>
        <v/>
      </c>
      <c r="BA58" s="61">
        <f t="shared" ref="BA58" si="181">COUNTIF(AW58:AY58,"P")</f>
        <v>0</v>
      </c>
      <c r="BB58" s="61">
        <f t="shared" ref="BB58" si="182">COUNTIF(AW58:AY58,"B")</f>
        <v>0</v>
      </c>
      <c r="BC58" s="61">
        <f t="shared" ref="BC58" si="183">COUNTIF(AW58:AY58,"M")</f>
        <v>0</v>
      </c>
      <c r="BD58" s="61" t="str">
        <f t="shared" si="162"/>
        <v/>
      </c>
      <c r="BE58" s="240" t="str">
        <f t="shared" ref="BE58:BE59" si="184">IF(BD58="P","é",IF(BD58="B","ê",IF(AZ58="","",IF(AW58=AX58,IF(AX58=AY58,IF(AY58="P","é","ê"),IF(AZ58&lt;0.05,IF(AZ58&gt;-0.05,"è",""),"")),IF(AZ58&lt;0.05,IF(AZ58&gt;-0.05,"è",""),"")))))</f>
        <v/>
      </c>
      <c r="BF58" s="233"/>
      <c r="BG58" s="226">
        <v>122</v>
      </c>
      <c r="BH58" s="54">
        <f>VLOOKUP(BG58,'[1]Llista Indicadors'!$B$6:$BA$1048,30,FALSE)</f>
        <v>87186</v>
      </c>
      <c r="BI58" s="70" t="str">
        <f>VLOOKUP(BG58,'[1]Llista Indicadors'!$B$6:$AA$1048,$CU$13,FALSE)</f>
        <v>Nombre de CCP</v>
      </c>
      <c r="BJ58" s="56">
        <f>VLOOKUP(BG58,'[1]Llista Indicadors'!$B$6:$AA$1048,$CV$13,FALSE)</f>
        <v>4.2380952380952381</v>
      </c>
      <c r="BK58" s="57">
        <f>VLOOKUP(BG58,'[1]Llista Indicadors'!$B$6:$AA$1048,$CW$13,FALSE)</f>
        <v>4.6538461538461542</v>
      </c>
      <c r="BL58" s="57">
        <f>VLOOKUP(BG58,'[1]Llista Indicadors'!$B$6:$AA$1048,$CX$13,FALSE)</f>
        <v>4.833333333333333</v>
      </c>
      <c r="BM58" s="58">
        <f>VLOOKUP(BG58,'[1]Llista Indicadors'!$B$6:$AA$1048,$CY$13,FALSE)</f>
        <v>5.1379310344827589</v>
      </c>
      <c r="BN58" s="59">
        <f>VLOOKUP(BG58,'[1]Llista Indicadors'!$B$6:$AA$1048,$CZ$13,FALSE)</f>
        <v>4.935483870967742</v>
      </c>
      <c r="BO58" s="42" t="str">
        <f t="shared" ref="BO58:BO60" si="185">IF(BJ58="-","",IF(BK58=BJ58,"M",IF(BK58&gt;BJ58,"P","B")))</f>
        <v>P</v>
      </c>
      <c r="BP58" s="42" t="str">
        <f t="shared" si="163"/>
        <v>P</v>
      </c>
      <c r="BQ58" s="42" t="str">
        <f t="shared" ref="BQ58:BQ60" si="186">IF(BN58="-","",IF(BL58="-","",IF(BN58=BL58,"M",IF(BN58&gt;BL58,"P","B"))))</f>
        <v>P</v>
      </c>
      <c r="BR58" s="60">
        <f t="shared" ref="BR58:BR60" si="187">IF(BN58="-","",IF(BJ58="-","",(BN58-BJ58)/BJ58))</f>
        <v>0.16455237404856832</v>
      </c>
      <c r="BS58" s="61">
        <f t="shared" ref="BS58:BS60" si="188">COUNTIF(BO58:BQ58,"P")</f>
        <v>3</v>
      </c>
      <c r="BT58" s="61">
        <f t="shared" ref="BT58:BT60" si="189">COUNTIF(BO58:BQ58,"B")</f>
        <v>0</v>
      </c>
      <c r="BU58" s="61">
        <f t="shared" ref="BU58:BU60" si="190">COUNTIF(BO58:BQ58,"M")</f>
        <v>0</v>
      </c>
      <c r="BV58" s="61" t="str">
        <f t="shared" si="164"/>
        <v>P</v>
      </c>
      <c r="BW58" s="240" t="str">
        <f t="shared" ref="BW58:BW60" si="191">IF(BV58="P","é",IF(BV58="B","ê",IF(BR58="","",IF(BO58=BP58,IF(BP58=BQ58,IF(BQ58="P","é","ê"),IF(BR58&lt;0.05,IF(BR58&gt;-0.05,"è",""),"")),IF(BR58&lt;0.05,IF(BR58&gt;-0.05,"è",""),"")))))</f>
        <v>é</v>
      </c>
      <c r="BX58" s="233"/>
      <c r="BY58" s="226">
        <v>126</v>
      </c>
      <c r="BZ58" s="54">
        <f>VLOOKUP(BY58,'[1]Llista Indicadors'!$B$6:$BA$1048,30,FALSE)</f>
        <v>87291</v>
      </c>
      <c r="CA58" s="70" t="str">
        <f>VLOOKUP(BY58,'[1]Llista Indicadors'!$B$6:$AA$1048,$CU$13,FALSE)</f>
        <v>Nombre de Centres d'art</v>
      </c>
      <c r="CB58" s="56">
        <f>VLOOKUP(BY58,'[1]Llista Indicadors'!$B$6:$AA$1048,$CV$13,FALSE)</f>
        <v>1.6111111111111109</v>
      </c>
      <c r="CC58" s="57">
        <f>VLOOKUP(BY58,'[1]Llista Indicadors'!$B$6:$AA$1048,$CW$13,FALSE)</f>
        <v>1.454545454545455</v>
      </c>
      <c r="CD58" s="57">
        <f>VLOOKUP(BY58,'[1]Llista Indicadors'!$B$6:$AA$1048,$CX$13,FALSE)</f>
        <v>1.4736842105263159</v>
      </c>
      <c r="CE58" s="58">
        <f>VLOOKUP(BY58,'[1]Llista Indicadors'!$B$6:$AA$1048,$CY$13,FALSE)</f>
        <v>1.32</v>
      </c>
      <c r="CF58" s="59">
        <f>VLOOKUP(BY58,'[1]Llista Indicadors'!$B$6:$AA$1048,$CZ$13,FALSE)</f>
        <v>1.3076923076923079</v>
      </c>
      <c r="CG58" s="42" t="str">
        <f t="shared" ref="CG58:CG60" si="192">IF(CB58="-","",IF(CC58=CB58,"M",IF(CC58&gt;CB58,"P","B")))</f>
        <v>B</v>
      </c>
      <c r="CH58" s="42" t="str">
        <f t="shared" si="165"/>
        <v>P</v>
      </c>
      <c r="CI58" s="42" t="str">
        <f t="shared" ref="CI58:CI60" si="193">IF(CF58="-","",IF(CD58="-","",IF(CF58=CD58,"M",IF(CF58&gt;CD58,"P","B"))))</f>
        <v>B</v>
      </c>
      <c r="CJ58" s="60">
        <f t="shared" ref="CJ58:CJ60" si="194">IF(CF58="-","",IF(CB58="-","",(CF58-CB58)/CB58))</f>
        <v>-0.18832891246684327</v>
      </c>
      <c r="CK58" s="61">
        <f t="shared" ref="CK58:CK60" si="195">COUNTIF(CG58:CI58,"P")</f>
        <v>1</v>
      </c>
      <c r="CL58" s="61">
        <f t="shared" ref="CL58:CL60" si="196">COUNTIF(CG58:CI58,"B")</f>
        <v>2</v>
      </c>
      <c r="CM58" s="61">
        <f t="shared" ref="CM58:CM60" si="197">COUNTIF(CG58:CI58,"M")</f>
        <v>0</v>
      </c>
      <c r="CN58" s="61" t="str">
        <f t="shared" si="166"/>
        <v/>
      </c>
      <c r="CO58" s="240" t="str">
        <f t="shared" ref="CO58:CO60" si="198">IF(CN58="P","é",IF(CN58="B","ê",IF(CJ58="","",IF(CG58=CH58,IF(CH58=CI58,IF(CI58="P","é","ê"),IF(CJ58&lt;0.05,IF(CJ58&gt;-0.05,"è",""),"")),IF(CJ58&lt;0.05,IF(CJ58&gt;-0.05,"è",""),"")))))</f>
        <v/>
      </c>
      <c r="CP58" s="234"/>
    </row>
    <row r="59" spans="2:95" ht="84" customHeight="1" thickBot="1" x14ac:dyDescent="0.4">
      <c r="B59" s="224"/>
      <c r="C59" s="33"/>
      <c r="D59" s="235"/>
      <c r="E59" s="226">
        <v>115</v>
      </c>
      <c r="F59" s="54">
        <f>VLOOKUP(E59,'[1]Llista Indicadors'!$B$6:$BA$1048,30,FALSE)</f>
        <v>86491</v>
      </c>
      <c r="G59" s="55" t="str">
        <f>VLOOKUP(E59,'[1]Llista Indicadors'!$B$6:$AA$1048,$CU$13,FALSE)</f>
        <v>Renda per càpita</v>
      </c>
      <c r="H59" s="56">
        <f>VLOOKUP(E59,'[1]Llista Indicadors'!$B$6:$AA$1048,$CV$13,FALSE)</f>
        <v>16621.062867915829</v>
      </c>
      <c r="I59" s="236">
        <f>VLOOKUP(E59,'[1]Llista Indicadors'!$B$6:$AA$1048,$CW$13,FALSE)</f>
        <v>13922.17025904209</v>
      </c>
      <c r="J59" s="237">
        <f>VLOOKUP(E59,'[1]Llista Indicadors'!$B$6:$AA$1048,$CX$13,FALSE)</f>
        <v>15849.96485914293</v>
      </c>
      <c r="K59" s="241">
        <f>VLOOKUP(E59,'[1]Llista Indicadors'!$B$6:$AA$1048,$CY$13,FALSE)</f>
        <v>17454.476560688381</v>
      </c>
      <c r="L59" s="242">
        <f>VLOOKUP(E59,'[1]Llista Indicadors'!$B$6:$AA$1048,$CZ$13,FALSE)</f>
        <v>18122.292427771608</v>
      </c>
      <c r="M59" s="42" t="str">
        <f t="shared" si="157"/>
        <v>B</v>
      </c>
      <c r="N59" s="42" t="str">
        <f t="shared" si="157"/>
        <v>P</v>
      </c>
      <c r="O59" s="42" t="str">
        <f>IF(L59="-","",IF(J59="-","",IF(L59=J59,"M",IF(L59&gt;J59,"P","B"))))</f>
        <v>P</v>
      </c>
      <c r="P59" s="60">
        <f>IF(L59="-","",IF(H59="-","",(L59-H59)/H59))</f>
        <v>9.0320912193506644E-2</v>
      </c>
      <c r="Q59" s="61">
        <f t="shared" si="167"/>
        <v>2</v>
      </c>
      <c r="R59" s="61">
        <f t="shared" si="168"/>
        <v>1</v>
      </c>
      <c r="S59" s="61">
        <f t="shared" si="169"/>
        <v>0</v>
      </c>
      <c r="T59" s="61" t="str">
        <f t="shared" si="158"/>
        <v/>
      </c>
      <c r="U59" s="240" t="str">
        <f t="shared" si="170"/>
        <v/>
      </c>
      <c r="V59" s="233"/>
      <c r="W59" s="226">
        <v>118</v>
      </c>
      <c r="X59" s="54">
        <f>VLOOKUP(W59,'[1]Llista Indicadors'!$B$6:$BA$1048,30,FALSE)</f>
        <v>89314</v>
      </c>
      <c r="Y59" s="70" t="str">
        <f>VLOOKUP(W59,'[1]Llista Indicadors'!$B$6:$AA$1048,$CU$13,FALSE)</f>
        <v>Despesa de les famílies en cultura</v>
      </c>
      <c r="Z59" s="56">
        <f>VLOOKUP(W59,'[1]Llista Indicadors'!$B$6:$AA$1048,$CV$13,FALSE)</f>
        <v>530.13000000000011</v>
      </c>
      <c r="AA59" s="57">
        <f>VLOOKUP(W59,'[1]Llista Indicadors'!$B$6:$AA$1048,$CW$13,FALSE)</f>
        <v>222.1</v>
      </c>
      <c r="AB59" s="57">
        <f>VLOOKUP(W59,'[1]Llista Indicadors'!$B$6:$AA$1048,$CX$13,FALSE)</f>
        <v>319.83999999999997</v>
      </c>
      <c r="AC59" s="58">
        <f>VLOOKUP(W59,'[1]Llista Indicadors'!$B$6:$AA$1048,$CY$13,FALSE)</f>
        <v>304.39999999999992</v>
      </c>
      <c r="AD59" s="59">
        <f>VLOOKUP(W59,'[1]Llista Indicadors'!$B$6:$AA$1048,$CZ$13,FALSE)</f>
        <v>272.63000000000011</v>
      </c>
      <c r="AE59" s="42" t="str">
        <f t="shared" si="171"/>
        <v>B</v>
      </c>
      <c r="AF59" s="42" t="str">
        <f t="shared" si="159"/>
        <v>P</v>
      </c>
      <c r="AG59" s="42" t="str">
        <f t="shared" si="172"/>
        <v>B</v>
      </c>
      <c r="AH59" s="60">
        <f t="shared" si="173"/>
        <v>-0.48572991530379334</v>
      </c>
      <c r="AI59" s="61">
        <f t="shared" si="174"/>
        <v>1</v>
      </c>
      <c r="AJ59" s="61">
        <f t="shared" si="175"/>
        <v>2</v>
      </c>
      <c r="AK59" s="61">
        <f t="shared" si="176"/>
        <v>0</v>
      </c>
      <c r="AL59" s="61" t="str">
        <f t="shared" si="160"/>
        <v/>
      </c>
      <c r="AM59" s="240" t="str">
        <f t="shared" si="177"/>
        <v/>
      </c>
      <c r="AN59" s="233"/>
      <c r="AO59" s="243"/>
      <c r="AP59" s="243"/>
      <c r="AQ59" s="243"/>
      <c r="AR59" s="243"/>
      <c r="AS59" s="243"/>
      <c r="AT59" s="243"/>
      <c r="AU59" s="243"/>
      <c r="AV59" s="243"/>
      <c r="AW59" s="42"/>
      <c r="AX59" s="42"/>
      <c r="AY59" s="42"/>
      <c r="AZ59" s="60"/>
      <c r="BA59" s="61"/>
      <c r="BB59" s="61"/>
      <c r="BC59" s="61"/>
      <c r="BD59" s="61"/>
      <c r="BE59" s="240" t="str">
        <f t="shared" si="184"/>
        <v/>
      </c>
      <c r="BF59" s="233"/>
      <c r="BG59" s="226">
        <v>123</v>
      </c>
      <c r="BH59" s="54">
        <f>VLOOKUP(BG59,'[1]Llista Indicadors'!$B$6:$BA$1048,30,FALSE)</f>
        <v>86941</v>
      </c>
      <c r="BI59" s="70" t="str">
        <f>VLOOKUP(BG59,'[1]Llista Indicadors'!$B$6:$AA$1048,$CU$13,FALSE)</f>
        <v>Nombre de museus</v>
      </c>
      <c r="BJ59" s="56">
        <f>VLOOKUP(BG59,'[1]Llista Indicadors'!$B$6:$AA$1048,$CV$13,FALSE)</f>
        <v>1.117647058823529</v>
      </c>
      <c r="BK59" s="57">
        <f>VLOOKUP(BG59,'[1]Llista Indicadors'!$B$6:$AA$1048,$CW$13,FALSE)</f>
        <v>1.2272727272727271</v>
      </c>
      <c r="BL59" s="57">
        <f>VLOOKUP(BG59,'[1]Llista Indicadors'!$B$6:$AA$1048,$CX$13,FALSE)</f>
        <v>1.263157894736842</v>
      </c>
      <c r="BM59" s="58">
        <f>VLOOKUP(BG59,'[1]Llista Indicadors'!$B$6:$AA$1048,$CY$13,FALSE)</f>
        <v>1.2173913043478259</v>
      </c>
      <c r="BN59" s="59">
        <f>VLOOKUP(BG59,'[1]Llista Indicadors'!$B$6:$AA$1048,$CZ$13,FALSE)</f>
        <v>1.208333333333333</v>
      </c>
      <c r="BO59" s="42" t="str">
        <f t="shared" si="185"/>
        <v>P</v>
      </c>
      <c r="BP59" s="42" t="str">
        <f t="shared" si="163"/>
        <v>P</v>
      </c>
      <c r="BQ59" s="42" t="str">
        <f t="shared" si="186"/>
        <v>B</v>
      </c>
      <c r="BR59" s="60">
        <f t="shared" si="187"/>
        <v>8.1140350877193124E-2</v>
      </c>
      <c r="BS59" s="61">
        <f t="shared" si="188"/>
        <v>2</v>
      </c>
      <c r="BT59" s="61">
        <f t="shared" si="189"/>
        <v>1</v>
      </c>
      <c r="BU59" s="61">
        <f t="shared" si="190"/>
        <v>0</v>
      </c>
      <c r="BV59" s="61" t="str">
        <f t="shared" si="164"/>
        <v/>
      </c>
      <c r="BW59" s="240" t="str">
        <f t="shared" si="191"/>
        <v/>
      </c>
      <c r="BX59" s="233"/>
      <c r="BY59" s="226">
        <v>127</v>
      </c>
      <c r="BZ59" s="54">
        <f>VLOOKUP(BY59,'[1]Llista Indicadors'!$B$6:$BA$1048,30,FALSE)</f>
        <v>87386</v>
      </c>
      <c r="CA59" s="70" t="str">
        <f>VLOOKUP(BY59,'[1]Llista Indicadors'!$B$6:$AA$1048,$CU$13,FALSE)</f>
        <v>Nombre d'Espais de creació</v>
      </c>
      <c r="CB59" s="56">
        <f>VLOOKUP(BY59,'[1]Llista Indicadors'!$B$6:$AA$1048,$CV$13,FALSE)</f>
        <v>1.7</v>
      </c>
      <c r="CC59" s="57">
        <f>VLOOKUP(BY59,'[1]Llista Indicadors'!$B$6:$AA$1048,$CW$13,FALSE)</f>
        <v>1.714285714285714</v>
      </c>
      <c r="CD59" s="57">
        <f>VLOOKUP(BY59,'[1]Llista Indicadors'!$B$6:$AA$1048,$CX$13,FALSE)</f>
        <v>1.615384615384615</v>
      </c>
      <c r="CE59" s="58">
        <f>VLOOKUP(BY59,'[1]Llista Indicadors'!$B$6:$AA$1048,$CY$13,FALSE)</f>
        <v>1.294117647058824</v>
      </c>
      <c r="CF59" s="59">
        <f>VLOOKUP(BY59,'[1]Llista Indicadors'!$B$6:$AA$1048,$CZ$13,FALSE)</f>
        <v>1.2352941176470591</v>
      </c>
      <c r="CG59" s="42" t="str">
        <f t="shared" si="192"/>
        <v>P</v>
      </c>
      <c r="CH59" s="42" t="str">
        <f t="shared" si="165"/>
        <v>B</v>
      </c>
      <c r="CI59" s="42" t="str">
        <f t="shared" si="193"/>
        <v>B</v>
      </c>
      <c r="CJ59" s="60">
        <f t="shared" si="194"/>
        <v>-0.27335640138408285</v>
      </c>
      <c r="CK59" s="61">
        <f t="shared" si="195"/>
        <v>1</v>
      </c>
      <c r="CL59" s="61">
        <f t="shared" si="196"/>
        <v>2</v>
      </c>
      <c r="CM59" s="61">
        <f t="shared" si="197"/>
        <v>0</v>
      </c>
      <c r="CN59" s="61" t="str">
        <f t="shared" si="166"/>
        <v/>
      </c>
      <c r="CO59" s="240" t="str">
        <f t="shared" si="198"/>
        <v/>
      </c>
      <c r="CP59" s="234"/>
    </row>
    <row r="60" spans="2:95" ht="84" customHeight="1" thickBot="1" x14ac:dyDescent="0.4">
      <c r="B60" s="224"/>
      <c r="C60" s="33"/>
      <c r="D60" s="244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3"/>
      <c r="AP60" s="243"/>
      <c r="AQ60" s="243"/>
      <c r="AR60" s="243"/>
      <c r="AS60" s="243"/>
      <c r="AT60" s="243"/>
      <c r="AU60" s="243"/>
      <c r="AV60" s="243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26">
        <v>124</v>
      </c>
      <c r="BH60" s="54">
        <f>VLOOKUP(BG60,'[1]Llista Indicadors'!$B$6:$BA$1048,30,FALSE)</f>
        <v>87051</v>
      </c>
      <c r="BI60" s="70" t="str">
        <f>VLOOKUP(BG60,'[1]Llista Indicadors'!$B$6:$AA$1048,$CU$13,FALSE)</f>
        <v>Nombre d'arxius</v>
      </c>
      <c r="BJ60" s="56">
        <f>VLOOKUP(BG60,'[1]Llista Indicadors'!$B$6:$AA$1048,$CV$13,FALSE)</f>
        <v>1.125</v>
      </c>
      <c r="BK60" s="57">
        <f>VLOOKUP(BG60,'[1]Llista Indicadors'!$B$6:$AA$1048,$CW$13,FALSE)</f>
        <v>1.0952380952380949</v>
      </c>
      <c r="BL60" s="57">
        <f>VLOOKUP(BG60,'[1]Llista Indicadors'!$B$6:$AA$1048,$CX$13,FALSE)</f>
        <v>1.1052631578947369</v>
      </c>
      <c r="BM60" s="58">
        <f>VLOOKUP(BG60,'[1]Llista Indicadors'!$B$6:$AA$1048,$CY$13,FALSE)</f>
        <v>1.083333333333333</v>
      </c>
      <c r="BN60" s="59">
        <f>VLOOKUP(BG60,'[1]Llista Indicadors'!$B$6:$AA$1048,$CZ$13,FALSE)</f>
        <v>1.0769230769230771</v>
      </c>
      <c r="BO60" s="42" t="str">
        <f t="shared" si="185"/>
        <v>B</v>
      </c>
      <c r="BP60" s="42" t="str">
        <f t="shared" si="163"/>
        <v>P</v>
      </c>
      <c r="BQ60" s="42" t="str">
        <f t="shared" si="186"/>
        <v>B</v>
      </c>
      <c r="BR60" s="60">
        <f t="shared" si="187"/>
        <v>-4.2735042735042583E-2</v>
      </c>
      <c r="BS60" s="61">
        <f t="shared" si="188"/>
        <v>1</v>
      </c>
      <c r="BT60" s="61">
        <f t="shared" si="189"/>
        <v>2</v>
      </c>
      <c r="BU60" s="61">
        <f t="shared" si="190"/>
        <v>0</v>
      </c>
      <c r="BV60" s="61" t="str">
        <f t="shared" si="164"/>
        <v/>
      </c>
      <c r="BW60" s="240" t="str">
        <f t="shared" si="191"/>
        <v>è</v>
      </c>
      <c r="BX60" s="233"/>
      <c r="BY60" s="226">
        <v>128</v>
      </c>
      <c r="BZ60" s="54">
        <f>VLOOKUP(BY60,'[1]Llista Indicadors'!$B$6:$BA$1048,30,FALSE)</f>
        <v>87496</v>
      </c>
      <c r="CA60" s="70" t="str">
        <f>VLOOKUP(BY60,'[1]Llista Indicadors'!$B$6:$AA$1048,$CU$13,FALSE)</f>
        <v>Nombre de Festes Populars municipals</v>
      </c>
      <c r="CB60" s="56">
        <f>VLOOKUP(BY60,'[1]Llista Indicadors'!$B$6:$AA$1048,$CV$13,FALSE)</f>
        <v>8.5238095238095237</v>
      </c>
      <c r="CC60" s="57">
        <f>VLOOKUP(BY60,'[1]Llista Indicadors'!$B$6:$AA$1048,$CW$13,FALSE)</f>
        <v>4.8518518518518521</v>
      </c>
      <c r="CD60" s="57">
        <f>VLOOKUP(BY60,'[1]Llista Indicadors'!$B$6:$AA$1048,$CX$13,FALSE)</f>
        <v>5.791666666666667</v>
      </c>
      <c r="CE60" s="58">
        <f>VLOOKUP(BY60,'[1]Llista Indicadors'!$B$6:$AA$1048,$CY$13,FALSE)</f>
        <v>7.068965517241379</v>
      </c>
      <c r="CF60" s="59">
        <f>VLOOKUP(BY60,'[1]Llista Indicadors'!$B$6:$AA$1048,$CZ$13,FALSE)</f>
        <v>7.935483870967742</v>
      </c>
      <c r="CG60" s="42" t="str">
        <f t="shared" si="192"/>
        <v>B</v>
      </c>
      <c r="CH60" s="42" t="str">
        <f t="shared" si="165"/>
        <v>P</v>
      </c>
      <c r="CI60" s="42" t="str">
        <f t="shared" si="193"/>
        <v>P</v>
      </c>
      <c r="CJ60" s="60">
        <f t="shared" si="194"/>
        <v>-6.9021445305460422E-2</v>
      </c>
      <c r="CK60" s="61">
        <f t="shared" si="195"/>
        <v>2</v>
      </c>
      <c r="CL60" s="61">
        <f t="shared" si="196"/>
        <v>1</v>
      </c>
      <c r="CM60" s="61">
        <f t="shared" si="197"/>
        <v>0</v>
      </c>
      <c r="CN60" s="61" t="str">
        <f t="shared" si="166"/>
        <v/>
      </c>
      <c r="CO60" s="240" t="str">
        <f t="shared" si="198"/>
        <v/>
      </c>
      <c r="CP60" s="234"/>
    </row>
    <row r="61" spans="2:95" ht="15.65" customHeight="1" thickBot="1" x14ac:dyDescent="0.7">
      <c r="B61" s="246"/>
      <c r="D61" s="247"/>
      <c r="E61" s="248"/>
      <c r="F61" s="248"/>
      <c r="G61" s="249"/>
      <c r="H61" s="249"/>
      <c r="I61" s="249"/>
      <c r="J61" s="249"/>
      <c r="K61" s="249"/>
      <c r="L61" s="249"/>
      <c r="M61" s="250"/>
      <c r="N61" s="250"/>
      <c r="O61" s="250"/>
      <c r="P61" s="250"/>
      <c r="Q61" s="250"/>
      <c r="R61" s="250"/>
      <c r="S61" s="250"/>
      <c r="T61" s="250"/>
      <c r="U61" s="251"/>
      <c r="V61" s="249"/>
      <c r="W61" s="248"/>
      <c r="X61" s="248"/>
      <c r="Y61" s="249"/>
      <c r="Z61" s="249"/>
      <c r="AA61" s="249"/>
      <c r="AB61" s="249"/>
      <c r="AC61" s="249"/>
      <c r="AD61" s="249"/>
      <c r="AE61" s="250"/>
      <c r="AF61" s="250"/>
      <c r="AG61" s="250"/>
      <c r="AH61" s="250"/>
      <c r="AI61" s="250"/>
      <c r="AJ61" s="250"/>
      <c r="AK61" s="250"/>
      <c r="AL61" s="250"/>
      <c r="AM61" s="252"/>
      <c r="AN61" s="249"/>
      <c r="AO61" s="248"/>
      <c r="AP61" s="248"/>
      <c r="AQ61" s="249"/>
      <c r="AR61" s="249"/>
      <c r="AS61" s="249"/>
      <c r="AT61" s="249"/>
      <c r="AU61" s="249"/>
      <c r="AV61" s="249"/>
      <c r="AW61" s="250"/>
      <c r="AX61" s="250"/>
      <c r="AY61" s="250"/>
      <c r="AZ61" s="250"/>
      <c r="BA61" s="250"/>
      <c r="BB61" s="250"/>
      <c r="BC61" s="250"/>
      <c r="BD61" s="250"/>
      <c r="BE61" s="251"/>
      <c r="BF61" s="249"/>
      <c r="BG61" s="248"/>
      <c r="BH61" s="248"/>
      <c r="BI61" s="249"/>
      <c r="BJ61" s="249"/>
      <c r="BK61" s="249"/>
      <c r="BL61" s="249"/>
      <c r="BM61" s="249"/>
      <c r="BN61" s="249"/>
      <c r="BO61" s="250"/>
      <c r="BP61" s="250"/>
      <c r="BQ61" s="250"/>
      <c r="BR61" s="250"/>
      <c r="BS61" s="250"/>
      <c r="BT61" s="250"/>
      <c r="BU61" s="250"/>
      <c r="BV61" s="250"/>
      <c r="BW61" s="251"/>
      <c r="BX61" s="249"/>
      <c r="BY61" s="248"/>
      <c r="BZ61" s="248"/>
      <c r="CA61" s="249"/>
      <c r="CB61" s="249"/>
      <c r="CC61" s="249"/>
      <c r="CD61" s="249"/>
      <c r="CE61" s="249"/>
      <c r="CF61" s="249"/>
      <c r="CG61" s="250"/>
      <c r="CH61" s="250"/>
      <c r="CI61" s="250"/>
      <c r="CJ61" s="250"/>
      <c r="CK61" s="250"/>
      <c r="CL61" s="250"/>
      <c r="CM61" s="250"/>
      <c r="CN61" s="250"/>
      <c r="CO61" s="251"/>
      <c r="CP61" s="253"/>
    </row>
    <row r="62" spans="2:95" ht="26.25" customHeight="1" x14ac:dyDescent="0.65"/>
    <row r="63" spans="2:95" s="256" customFormat="1" ht="28.5" customHeight="1" x14ac:dyDescent="0.4">
      <c r="B63" s="255"/>
      <c r="E63" s="90"/>
      <c r="F63" s="90"/>
      <c r="G63" s="257" t="str">
        <f>DJ13</f>
        <v>Com més gran, millor</v>
      </c>
      <c r="M63" s="258"/>
      <c r="N63" s="258"/>
      <c r="O63" s="258"/>
      <c r="P63" s="258"/>
      <c r="Q63" s="258"/>
      <c r="R63" s="258"/>
      <c r="S63" s="258"/>
      <c r="T63" s="258"/>
      <c r="U63" s="259" t="s">
        <v>68</v>
      </c>
      <c r="W63" s="90"/>
      <c r="X63" s="90"/>
      <c r="Y63" s="257" t="str">
        <f>DM13</f>
        <v>L'indicador es mantè estable (5%) els 4 anys</v>
      </c>
      <c r="AE63" s="258"/>
      <c r="AF63" s="258"/>
      <c r="AG63" s="258"/>
      <c r="AH63" s="258"/>
      <c r="AI63" s="258"/>
      <c r="AJ63" s="258"/>
      <c r="AK63" s="258"/>
      <c r="AL63" s="258"/>
      <c r="AM63" s="260"/>
      <c r="AO63" s="90"/>
      <c r="AP63" s="90"/>
      <c r="AQ63" s="256" t="s">
        <v>69</v>
      </c>
      <c r="AW63" s="258"/>
      <c r="AX63" s="258"/>
      <c r="AY63" s="258"/>
      <c r="AZ63" s="258"/>
      <c r="BA63" s="258"/>
      <c r="BB63" s="258"/>
      <c r="BC63" s="258"/>
      <c r="BD63" s="258"/>
      <c r="BE63" s="261"/>
      <c r="BG63" s="90"/>
      <c r="BH63" s="90"/>
      <c r="BI63" s="256" t="s">
        <v>69</v>
      </c>
      <c r="BO63" s="258"/>
      <c r="BP63" s="258"/>
      <c r="BQ63" s="258"/>
      <c r="BR63" s="258"/>
      <c r="BS63" s="258"/>
      <c r="BT63" s="258"/>
      <c r="BU63" s="258"/>
      <c r="BV63" s="258"/>
      <c r="BW63" s="261"/>
      <c r="BY63" s="90"/>
      <c r="BZ63" s="90"/>
      <c r="CA63" s="256" t="s">
        <v>69</v>
      </c>
      <c r="CG63" s="258"/>
      <c r="CH63" s="258"/>
      <c r="CI63" s="258"/>
      <c r="CJ63" s="258"/>
      <c r="CK63" s="258"/>
      <c r="CL63" s="258"/>
      <c r="CM63" s="258"/>
      <c r="CN63" s="258"/>
      <c r="CO63" s="261"/>
    </row>
    <row r="64" spans="2:95" s="256" customFormat="1" ht="28.5" customHeight="1" x14ac:dyDescent="0.4">
      <c r="B64" s="262"/>
      <c r="E64" s="90"/>
      <c r="F64" s="90"/>
      <c r="G64" s="257" t="str">
        <f>DK13</f>
        <v>Com més petit, millor.</v>
      </c>
      <c r="M64" s="258"/>
      <c r="N64" s="258"/>
      <c r="O64" s="258"/>
      <c r="P64" s="258"/>
      <c r="Q64" s="258"/>
      <c r="R64" s="258"/>
      <c r="S64" s="258"/>
      <c r="T64" s="258"/>
      <c r="U64" s="263" t="s">
        <v>70</v>
      </c>
      <c r="W64" s="90"/>
      <c r="X64" s="90"/>
      <c r="Y64" s="257" t="str">
        <f>DN13</f>
        <v>L'indicador mantè tendència a l'alça els 4 anys</v>
      </c>
      <c r="AE64" s="258"/>
      <c r="AF64" s="258"/>
      <c r="AG64" s="258"/>
      <c r="AH64" s="258"/>
      <c r="AI64" s="258"/>
      <c r="AJ64" s="258"/>
      <c r="AK64" s="258"/>
      <c r="AL64" s="258"/>
      <c r="AM64" s="260"/>
      <c r="AO64" s="90"/>
      <c r="AP64" s="90"/>
      <c r="AW64" s="258"/>
      <c r="AX64" s="258"/>
      <c r="AY64" s="258"/>
      <c r="AZ64" s="258"/>
      <c r="BA64" s="258"/>
      <c r="BB64" s="258"/>
      <c r="BC64" s="258"/>
      <c r="BD64" s="258"/>
      <c r="BE64" s="261"/>
      <c r="BG64" s="90"/>
      <c r="BH64" s="90"/>
      <c r="BO64" s="258"/>
      <c r="BP64" s="258"/>
      <c r="BQ64" s="258"/>
      <c r="BR64" s="258"/>
      <c r="BS64" s="258"/>
      <c r="BT64" s="258"/>
      <c r="BU64" s="258"/>
      <c r="BV64" s="258"/>
      <c r="BW64" s="261"/>
      <c r="BY64" s="90"/>
      <c r="BZ64" s="90"/>
      <c r="CG64" s="258"/>
      <c r="CH64" s="258"/>
      <c r="CI64" s="258"/>
      <c r="CJ64" s="258"/>
      <c r="CK64" s="258"/>
      <c r="CL64" s="258"/>
      <c r="CM64" s="258"/>
      <c r="CN64" s="258"/>
      <c r="CO64" s="261"/>
    </row>
    <row r="65" spans="2:93" s="256" customFormat="1" ht="28.5" customHeight="1" x14ac:dyDescent="0.4">
      <c r="B65" s="264"/>
      <c r="E65" s="90"/>
      <c r="F65" s="90"/>
      <c r="G65" s="257" t="str">
        <f>DL13</f>
        <v>La situació ni millora ni empitjora quan puja o baixa</v>
      </c>
      <c r="M65" s="258"/>
      <c r="N65" s="258"/>
      <c r="O65" s="258"/>
      <c r="P65" s="258"/>
      <c r="Q65" s="258"/>
      <c r="R65" s="258"/>
      <c r="S65" s="258"/>
      <c r="T65" s="258"/>
      <c r="U65" s="265" t="s">
        <v>71</v>
      </c>
      <c r="W65" s="90"/>
      <c r="X65" s="90"/>
      <c r="Y65" s="257" t="str">
        <f>DO13</f>
        <v>L'indicador mantè tendència a la baixa els 4 anys</v>
      </c>
      <c r="AE65" s="258"/>
      <c r="AF65" s="258"/>
      <c r="AG65" s="258"/>
      <c r="AH65" s="258"/>
      <c r="AI65" s="258"/>
      <c r="AJ65" s="258"/>
      <c r="AK65" s="258"/>
      <c r="AL65" s="258"/>
      <c r="AM65" s="260"/>
      <c r="AO65" s="90"/>
      <c r="AP65" s="90"/>
      <c r="AW65" s="258"/>
      <c r="AX65" s="258"/>
      <c r="AY65" s="258"/>
      <c r="AZ65" s="258"/>
      <c r="BA65" s="258"/>
      <c r="BB65" s="258"/>
      <c r="BC65" s="258"/>
      <c r="BD65" s="258"/>
      <c r="BE65" s="261"/>
      <c r="BG65" s="90"/>
      <c r="BH65" s="90"/>
      <c r="BO65" s="258"/>
      <c r="BP65" s="258"/>
      <c r="BQ65" s="258"/>
      <c r="BR65" s="258"/>
      <c r="BS65" s="258"/>
      <c r="BT65" s="258"/>
      <c r="BU65" s="258"/>
      <c r="BV65" s="258"/>
      <c r="BW65" s="261"/>
      <c r="BY65" s="90"/>
      <c r="BZ65" s="90"/>
      <c r="CG65" s="258"/>
      <c r="CH65" s="258"/>
      <c r="CI65" s="258"/>
      <c r="CJ65" s="258"/>
      <c r="CK65" s="258"/>
      <c r="CL65" s="258"/>
      <c r="CM65" s="258"/>
      <c r="CN65" s="258"/>
      <c r="CO65" s="261"/>
    </row>
    <row r="68" spans="2:93" x14ac:dyDescent="0.65">
      <c r="U68" s="266"/>
    </row>
    <row r="70" spans="2:93" x14ac:dyDescent="0.65">
      <c r="AQ70" s="267"/>
    </row>
  </sheetData>
  <mergeCells count="61">
    <mergeCell ref="BE60:BF60"/>
    <mergeCell ref="AK60:AL60"/>
    <mergeCell ref="AM60:AN60"/>
    <mergeCell ref="AW60:AX60"/>
    <mergeCell ref="AY60:AZ60"/>
    <mergeCell ref="BA60:BB60"/>
    <mergeCell ref="BC60:BD60"/>
    <mergeCell ref="Y60:Z60"/>
    <mergeCell ref="AA60:AB60"/>
    <mergeCell ref="AC60:AD60"/>
    <mergeCell ref="AE60:AF60"/>
    <mergeCell ref="AG60:AH60"/>
    <mergeCell ref="AI60:AJ60"/>
    <mergeCell ref="M60:N60"/>
    <mergeCell ref="O60:P60"/>
    <mergeCell ref="Q60:R60"/>
    <mergeCell ref="S60:T60"/>
    <mergeCell ref="U60:V60"/>
    <mergeCell ref="W60:X60"/>
    <mergeCell ref="B56:B61"/>
    <mergeCell ref="F56:G56"/>
    <mergeCell ref="X56:Y56"/>
    <mergeCell ref="AP56:AQ56"/>
    <mergeCell ref="BH56:BI56"/>
    <mergeCell ref="BZ56:CA56"/>
    <mergeCell ref="E60:F60"/>
    <mergeCell ref="G60:H60"/>
    <mergeCell ref="I60:J60"/>
    <mergeCell ref="K60:L60"/>
    <mergeCell ref="B41:B53"/>
    <mergeCell ref="F42:G42"/>
    <mergeCell ref="X42:Y42"/>
    <mergeCell ref="AP42:AQ42"/>
    <mergeCell ref="BH42:BI42"/>
    <mergeCell ref="BZ42:CA42"/>
    <mergeCell ref="F48:G48"/>
    <mergeCell ref="B34:B39"/>
    <mergeCell ref="F35:G35"/>
    <mergeCell ref="X35:Y35"/>
    <mergeCell ref="AP35:AQ35"/>
    <mergeCell ref="BH35:BI35"/>
    <mergeCell ref="BZ35:CA35"/>
    <mergeCell ref="AP14:AQ14"/>
    <mergeCell ref="X15:Y15"/>
    <mergeCell ref="BZ16:CA16"/>
    <mergeCell ref="B22:B32"/>
    <mergeCell ref="F23:G23"/>
    <mergeCell ref="X23:Y23"/>
    <mergeCell ref="AP23:AQ23"/>
    <mergeCell ref="BH23:BI23"/>
    <mergeCell ref="BZ23:CA23"/>
    <mergeCell ref="B4:CP4"/>
    <mergeCell ref="B5:CP5"/>
    <mergeCell ref="B6:CP6"/>
    <mergeCell ref="B7:CP7"/>
    <mergeCell ref="B8:B20"/>
    <mergeCell ref="F9:G9"/>
    <mergeCell ref="X9:Y9"/>
    <mergeCell ref="AP9:AQ9"/>
    <mergeCell ref="BH9:BI9"/>
    <mergeCell ref="BZ9:CA9"/>
  </mergeCells>
  <conditionalFormatting sqref="U10:U17">
    <cfRule type="cellIs" dxfId="87" priority="88" operator="equal">
      <formula>"ê"</formula>
    </cfRule>
    <cfRule type="cellIs" dxfId="88" priority="89" operator="equal">
      <formula>"è"</formula>
    </cfRule>
    <cfRule type="cellIs" dxfId="89" priority="90" operator="equal">
      <formula>"é"</formula>
    </cfRule>
  </conditionalFormatting>
  <conditionalFormatting sqref="U24:U27">
    <cfRule type="cellIs" dxfId="85" priority="22" operator="equal">
      <formula>"ê"</formula>
    </cfRule>
    <cfRule type="cellIs" dxfId="86" priority="23" operator="equal">
      <formula>"è"</formula>
    </cfRule>
    <cfRule type="cellIs" dxfId="84" priority="24" operator="equal">
      <formula>"é"</formula>
    </cfRule>
  </conditionalFormatting>
  <conditionalFormatting sqref="U36:U38">
    <cfRule type="cellIs" dxfId="83" priority="10" operator="equal">
      <formula>"ê"</formula>
    </cfRule>
    <cfRule type="cellIs" dxfId="82" priority="11" operator="equal">
      <formula>"è"</formula>
    </cfRule>
    <cfRule type="cellIs" dxfId="81" priority="12" operator="equal">
      <formula>"é"</formula>
    </cfRule>
  </conditionalFormatting>
  <conditionalFormatting sqref="U43:U46">
    <cfRule type="cellIs" dxfId="78" priority="64" operator="equal">
      <formula>"ê"</formula>
    </cfRule>
    <cfRule type="cellIs" dxfId="79" priority="65" operator="equal">
      <formula>"è"</formula>
    </cfRule>
    <cfRule type="cellIs" dxfId="80" priority="66" operator="equal">
      <formula>"é"</formula>
    </cfRule>
  </conditionalFormatting>
  <conditionalFormatting sqref="U49:U51">
    <cfRule type="cellIs" dxfId="76" priority="55" operator="equal">
      <formula>"ê"</formula>
    </cfRule>
    <cfRule type="cellIs" dxfId="75" priority="56" operator="equal">
      <formula>"è"</formula>
    </cfRule>
    <cfRule type="cellIs" dxfId="77" priority="57" operator="equal">
      <formula>"é"</formula>
    </cfRule>
  </conditionalFormatting>
  <conditionalFormatting sqref="U57:U59">
    <cfRule type="cellIs" dxfId="72" priority="61" operator="equal">
      <formula>"ê"</formula>
    </cfRule>
    <cfRule type="cellIs" dxfId="73" priority="62" operator="equal">
      <formula>"è"</formula>
    </cfRule>
    <cfRule type="cellIs" dxfId="74" priority="63" operator="equal">
      <formula>"é"</formula>
    </cfRule>
  </conditionalFormatting>
  <conditionalFormatting sqref="AM10:AM13">
    <cfRule type="cellIs" dxfId="70" priority="85" operator="equal">
      <formula>"ê"</formula>
    </cfRule>
    <cfRule type="cellIs" dxfId="71" priority="86" operator="equal">
      <formula>"è"</formula>
    </cfRule>
    <cfRule type="cellIs" dxfId="69" priority="87" operator="equal">
      <formula>"é"</formula>
    </cfRule>
  </conditionalFormatting>
  <conditionalFormatting sqref="AM16:AM18">
    <cfRule type="cellIs" dxfId="68" priority="28" operator="equal">
      <formula>"ê"</formula>
    </cfRule>
    <cfRule type="cellIs" dxfId="66" priority="29" operator="equal">
      <formula>"è"</formula>
    </cfRule>
    <cfRule type="cellIs" dxfId="67" priority="30" operator="equal">
      <formula>"é"</formula>
    </cfRule>
  </conditionalFormatting>
  <conditionalFormatting sqref="AM24:AM27">
    <cfRule type="cellIs" dxfId="65" priority="19" operator="equal">
      <formula>"ê"</formula>
    </cfRule>
    <cfRule type="cellIs" dxfId="64" priority="20" operator="equal">
      <formula>"è"</formula>
    </cfRule>
    <cfRule type="cellIs" dxfId="63" priority="21" operator="equal">
      <formula>"é"</formula>
    </cfRule>
  </conditionalFormatting>
  <conditionalFormatting sqref="AM36:AM37">
    <cfRule type="cellIs" dxfId="62" priority="7" operator="equal">
      <formula>"ê"</formula>
    </cfRule>
    <cfRule type="cellIs" dxfId="61" priority="8" operator="equal">
      <formula>"è"</formula>
    </cfRule>
    <cfRule type="cellIs" dxfId="60" priority="9" operator="equal">
      <formula>"é"</formula>
    </cfRule>
  </conditionalFormatting>
  <conditionalFormatting sqref="AM43:AM52">
    <cfRule type="cellIs" dxfId="57" priority="52" operator="equal">
      <formula>"ê"</formula>
    </cfRule>
    <cfRule type="cellIs" dxfId="58" priority="53" operator="equal">
      <formula>"è"</formula>
    </cfRule>
    <cfRule type="cellIs" dxfId="59" priority="54" operator="equal">
      <formula>"é"</formula>
    </cfRule>
  </conditionalFormatting>
  <conditionalFormatting sqref="AM57:AM59">
    <cfRule type="cellIs" dxfId="56" priority="40" operator="equal">
      <formula>"ê"</formula>
    </cfRule>
    <cfRule type="cellIs" dxfId="55" priority="41" operator="equal">
      <formula>"è"</formula>
    </cfRule>
    <cfRule type="cellIs" dxfId="54" priority="42" operator="equal">
      <formula>"é"</formula>
    </cfRule>
  </conditionalFormatting>
  <conditionalFormatting sqref="BE10:BE12">
    <cfRule type="cellIs" dxfId="53" priority="82" operator="equal">
      <formula>"ê"</formula>
    </cfRule>
    <cfRule type="cellIs" dxfId="51" priority="83" operator="equal">
      <formula>"è"</formula>
    </cfRule>
    <cfRule type="cellIs" dxfId="52" priority="84" operator="equal">
      <formula>"é"</formula>
    </cfRule>
  </conditionalFormatting>
  <conditionalFormatting sqref="BE15:BE18">
    <cfRule type="cellIs" dxfId="50" priority="25" operator="equal">
      <formula>"ê"</formula>
    </cfRule>
    <cfRule type="cellIs" dxfId="48" priority="26" operator="equal">
      <formula>"è"</formula>
    </cfRule>
    <cfRule type="cellIs" dxfId="49" priority="27" operator="equal">
      <formula>"é"</formula>
    </cfRule>
  </conditionalFormatting>
  <conditionalFormatting sqref="BE24:BE31">
    <cfRule type="cellIs" dxfId="45" priority="13" operator="equal">
      <formula>"ê"</formula>
    </cfRule>
    <cfRule type="cellIs" dxfId="46" priority="14" operator="equal">
      <formula>"è"</formula>
    </cfRule>
    <cfRule type="cellIs" dxfId="47" priority="15" operator="equal">
      <formula>"é"</formula>
    </cfRule>
  </conditionalFormatting>
  <conditionalFormatting sqref="BE36:BE37">
    <cfRule type="cellIs" dxfId="42" priority="4" operator="equal">
      <formula>"ê"</formula>
    </cfRule>
    <cfRule type="cellIs" dxfId="43" priority="5" operator="equal">
      <formula>"è"</formula>
    </cfRule>
    <cfRule type="cellIs" dxfId="44" priority="6" operator="equal">
      <formula>"é"</formula>
    </cfRule>
  </conditionalFormatting>
  <conditionalFormatting sqref="BE43:BE52">
    <cfRule type="cellIs" dxfId="39" priority="49" operator="equal">
      <formula>"ê"</formula>
    </cfRule>
    <cfRule type="cellIs" dxfId="40" priority="50" operator="equal">
      <formula>"è"</formula>
    </cfRule>
    <cfRule type="cellIs" dxfId="41" priority="51" operator="equal">
      <formula>"é"</formula>
    </cfRule>
  </conditionalFormatting>
  <conditionalFormatting sqref="BE57:BE59">
    <cfRule type="cellIs" dxfId="38" priority="37" operator="equal">
      <formula>"ê"</formula>
    </cfRule>
    <cfRule type="cellIs" dxfId="37" priority="38" operator="equal">
      <formula>"è"</formula>
    </cfRule>
    <cfRule type="cellIs" dxfId="36" priority="39" operator="equal">
      <formula>"é"</formula>
    </cfRule>
  </conditionalFormatting>
  <conditionalFormatting sqref="BW10:BW17">
    <cfRule type="cellIs" dxfId="34" priority="79" operator="equal">
      <formula>"ê"</formula>
    </cfRule>
    <cfRule type="cellIs" dxfId="33" priority="80" operator="equal">
      <formula>"è"</formula>
    </cfRule>
    <cfRule type="cellIs" dxfId="35" priority="81" operator="equal">
      <formula>"é"</formula>
    </cfRule>
  </conditionalFormatting>
  <conditionalFormatting sqref="BW24:BW27">
    <cfRule type="cellIs" dxfId="30" priority="16" operator="equal">
      <formula>"ê"</formula>
    </cfRule>
    <cfRule type="cellIs" dxfId="31" priority="17" operator="equal">
      <formula>"è"</formula>
    </cfRule>
    <cfRule type="cellIs" dxfId="32" priority="18" operator="equal">
      <formula>"é"</formula>
    </cfRule>
  </conditionalFormatting>
  <conditionalFormatting sqref="BW36:BW38">
    <cfRule type="cellIs" dxfId="29" priority="1" operator="equal">
      <formula>"ê"</formula>
    </cfRule>
    <cfRule type="cellIs" dxfId="27" priority="2" operator="equal">
      <formula>"è"</formula>
    </cfRule>
    <cfRule type="cellIs" dxfId="28" priority="3" operator="equal">
      <formula>"é"</formula>
    </cfRule>
  </conditionalFormatting>
  <conditionalFormatting sqref="BW43:BW51">
    <cfRule type="cellIs" dxfId="25" priority="46" operator="equal">
      <formula>"ê"</formula>
    </cfRule>
    <cfRule type="cellIs" dxfId="26" priority="47" operator="equal">
      <formula>"è"</formula>
    </cfRule>
    <cfRule type="cellIs" dxfId="24" priority="48" operator="equal">
      <formula>"é"</formula>
    </cfRule>
  </conditionalFormatting>
  <conditionalFormatting sqref="BW57:BW60">
    <cfRule type="cellIs" dxfId="22" priority="34" operator="equal">
      <formula>"ê"</formula>
    </cfRule>
    <cfRule type="cellIs" dxfId="21" priority="35" operator="equal">
      <formula>"è"</formula>
    </cfRule>
    <cfRule type="cellIs" dxfId="23" priority="36" operator="equal">
      <formula>"é"</formula>
    </cfRule>
  </conditionalFormatting>
  <conditionalFormatting sqref="CO10:CO12">
    <cfRule type="cellIs" dxfId="20" priority="76" operator="equal">
      <formula>"ê"</formula>
    </cfRule>
    <cfRule type="cellIs" dxfId="19" priority="77" operator="equal">
      <formula>"è"</formula>
    </cfRule>
    <cfRule type="cellIs" dxfId="18" priority="78" operator="equal">
      <formula>"é"</formula>
    </cfRule>
  </conditionalFormatting>
  <conditionalFormatting sqref="CO15:CO16">
    <cfRule type="cellIs" dxfId="15" priority="73" operator="equal">
      <formula>"ê"</formula>
    </cfRule>
    <cfRule type="cellIs" dxfId="17" priority="74" operator="equal">
      <formula>"è"</formula>
    </cfRule>
    <cfRule type="cellIs" dxfId="16" priority="75" operator="equal">
      <formula>"é"</formula>
    </cfRule>
  </conditionalFormatting>
  <conditionalFormatting sqref="CO24:CO26">
    <cfRule type="cellIs" dxfId="13" priority="70" operator="equal">
      <formula>"ê"</formula>
    </cfRule>
    <cfRule type="cellIs" dxfId="12" priority="71" operator="equal">
      <formula>"è"</formula>
    </cfRule>
    <cfRule type="cellIs" dxfId="14" priority="72" operator="equal">
      <formula>"é"</formula>
    </cfRule>
  </conditionalFormatting>
  <conditionalFormatting sqref="CO29:CO31">
    <cfRule type="cellIs" dxfId="9" priority="67" operator="equal">
      <formula>"ê"</formula>
    </cfRule>
    <cfRule type="cellIs" dxfId="10" priority="68" operator="equal">
      <formula>"è"</formula>
    </cfRule>
    <cfRule type="cellIs" dxfId="11" priority="69" operator="equal">
      <formula>"é"</formula>
    </cfRule>
  </conditionalFormatting>
  <conditionalFormatting sqref="CO36">
    <cfRule type="cellIs" dxfId="6" priority="58" operator="equal">
      <formula>"ê"</formula>
    </cfRule>
    <cfRule type="cellIs" dxfId="7" priority="59" operator="equal">
      <formula>"è"</formula>
    </cfRule>
    <cfRule type="cellIs" dxfId="8" priority="60" operator="equal">
      <formula>"é"</formula>
    </cfRule>
  </conditionalFormatting>
  <conditionalFormatting sqref="CO43:CO52">
    <cfRule type="cellIs" dxfId="4" priority="43" operator="equal">
      <formula>"ê"</formula>
    </cfRule>
    <cfRule type="cellIs" dxfId="5" priority="44" operator="equal">
      <formula>"è"</formula>
    </cfRule>
    <cfRule type="cellIs" dxfId="3" priority="45" operator="equal">
      <formula>"é"</formula>
    </cfRule>
  </conditionalFormatting>
  <conditionalFormatting sqref="CO57:CO60">
    <cfRule type="cellIs" dxfId="0" priority="31" operator="equal">
      <formula>"ê"</formula>
    </cfRule>
    <cfRule type="cellIs" dxfId="1" priority="32" operator="equal">
      <formula>"è"</formula>
    </cfRule>
    <cfRule type="cellIs" dxfId="2" priority="33" operator="equal">
      <formula>"é"</formula>
    </cfRule>
  </conditionalFormatting>
  <printOptions horizontalCentered="1" verticalCentered="1"/>
  <pageMargins left="0.23622047244094491" right="0.19685039370078741" top="0.27559055118110237" bottom="0.27559055118110237" header="0" footer="0.19685039370078741"/>
  <pageSetup paperSize="8" scale="30" fitToWidth="0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S13" listFillRange="CS10:CS12" r:id="rId5">
            <anchor moveWithCells="1">
              <from>
                <xdr:col>44</xdr:col>
                <xdr:colOff>0</xdr:colOff>
                <xdr:row>1</xdr:row>
                <xdr:rowOff>0</xdr:rowOff>
              </from>
              <to>
                <xdr:col>47</xdr:col>
                <xdr:colOff>185057</xdr:colOff>
                <xdr:row>2</xdr:row>
                <xdr:rowOff>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Quadre Resum Indicadors</vt:lpstr>
      <vt:lpstr>'Quadre Resum Indicadors'!_11Àrea_d_impressió</vt:lpstr>
      <vt:lpstr>'Quadre Resum Indicadors'!Àrea_d'impressió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VALVERDE DOMINGUEZ, NURIA</dc:creator>
  <cp:lastModifiedBy>VALVERDE DOMINGUEZ, NURIA</cp:lastModifiedBy>
  <dcterms:created xsi:type="dcterms:W3CDTF">2025-01-13T09:42:59Z</dcterms:created>
  <dcterms:modified xsi:type="dcterms:W3CDTF">2025-01-13T09:43:46Z</dcterms:modified>
</cp:coreProperties>
</file>