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bacat.sharepoint.com/sites/msteams_729e94/Documentos compartidos/General/EINES EXCEL/FV/"/>
    </mc:Choice>
  </mc:AlternateContent>
  <xr:revisionPtr revIDLastSave="88" documentId="13_ncr:1_{CA06EFF2-0EE2-4531-B99D-31CB26E93B34}" xr6:coauthVersionLast="47" xr6:coauthVersionMax="47" xr10:uidLastSave="{8B0FD0E5-F2FF-4D83-B53B-75D7CA2C9DAE}"/>
  <bookViews>
    <workbookView xWindow="-120" yWindow="-120" windowWidth="29040" windowHeight="15840" xr2:uid="{F49A5AFF-5583-4172-829A-45E0A66D279E}"/>
  </bookViews>
  <sheets>
    <sheet name="portada" sheetId="4" r:id="rId1"/>
    <sheet name="Instruccions index" sheetId="5" r:id="rId2"/>
    <sheet name="Introducció de dades" sheetId="6" r:id="rId3"/>
    <sheet name="viabilitat econ" sheetId="1" r:id="rId4"/>
    <sheet name="comparació bateries mercat" sheetId="3" r:id="rId5"/>
    <sheet name="Full2" sheetId="2" state="hidden" r:id="rId6"/>
  </sheets>
  <definedNames>
    <definedName name="durada">Full2!$A$1:$A$3</definedName>
    <definedName name="maxim">Full2!$A$1:$B$3</definedName>
    <definedName name="preubat">Full2!$A$1:$D$3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C2" i="2"/>
  <c r="C3" i="2"/>
  <c r="C1" i="2"/>
  <c r="D29" i="1"/>
  <c r="D28" i="1"/>
  <c r="J19" i="2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C29" i="1"/>
  <c r="C28" i="1"/>
  <c r="C27" i="1"/>
  <c r="C26" i="1"/>
  <c r="C25" i="1"/>
  <c r="C24" i="1"/>
  <c r="I15" i="2" s="1"/>
  <c r="C23" i="1"/>
  <c r="I14" i="2" s="1"/>
  <c r="C22" i="1"/>
  <c r="C21" i="1"/>
  <c r="C20" i="1"/>
  <c r="C19" i="1"/>
  <c r="C18" i="1"/>
  <c r="C17" i="1"/>
  <c r="C16" i="1"/>
  <c r="C15" i="1"/>
  <c r="C14" i="1"/>
  <c r="I5" i="2" s="1"/>
  <c r="C13" i="1"/>
  <c r="C12" i="1"/>
  <c r="C11" i="1"/>
  <c r="I2" i="2" s="1"/>
  <c r="B29" i="1"/>
  <c r="B28" i="1"/>
  <c r="B27" i="1"/>
  <c r="H18" i="2" s="1"/>
  <c r="B26" i="1"/>
  <c r="B25" i="1"/>
  <c r="B24" i="1"/>
  <c r="H15" i="2" s="1"/>
  <c r="B23" i="1"/>
  <c r="H14" i="2" s="1"/>
  <c r="B22" i="1"/>
  <c r="H13" i="2" s="1"/>
  <c r="B21" i="1"/>
  <c r="B20" i="1"/>
  <c r="B19" i="1"/>
  <c r="H10" i="2" s="1"/>
  <c r="B18" i="1"/>
  <c r="B17" i="1"/>
  <c r="B16" i="1"/>
  <c r="B15" i="1"/>
  <c r="B14" i="1"/>
  <c r="H5" i="2" s="1"/>
  <c r="B13" i="1"/>
  <c r="B12" i="1"/>
  <c r="B11" i="1"/>
  <c r="H2" i="2" s="1"/>
  <c r="H4" i="2"/>
  <c r="I6" i="2"/>
  <c r="J15" i="2"/>
  <c r="D10" i="1"/>
  <c r="A3" i="2" s="1"/>
  <c r="C10" i="1"/>
  <c r="A2" i="2" s="1"/>
  <c r="B10" i="1"/>
  <c r="A1" i="2" s="1"/>
  <c r="B7" i="1"/>
  <c r="B5" i="1"/>
  <c r="E5" i="3"/>
  <c r="E6" i="3"/>
  <c r="E7" i="3"/>
  <c r="E8" i="3"/>
  <c r="E9" i="3"/>
  <c r="E10" i="3"/>
  <c r="E11" i="3"/>
  <c r="E12" i="3"/>
  <c r="I4" i="3"/>
  <c r="K4" i="3" s="1"/>
  <c r="E4" i="3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" i="2"/>
  <c r="H9" i="2"/>
  <c r="I8" i="2"/>
  <c r="H8" i="2"/>
  <c r="H7" i="2"/>
  <c r="I3" i="2"/>
  <c r="H3" i="2"/>
  <c r="H11" i="2"/>
  <c r="H12" i="2"/>
  <c r="J12" i="2"/>
  <c r="J13" i="2"/>
  <c r="H16" i="2"/>
  <c r="I16" i="2"/>
  <c r="H17" i="2"/>
  <c r="I17" i="2"/>
  <c r="H19" i="2"/>
  <c r="I19" i="2"/>
  <c r="H20" i="2"/>
  <c r="J20" i="2"/>
  <c r="I11" i="2"/>
  <c r="J6" i="2" l="1"/>
  <c r="I9" i="2"/>
  <c r="I20" i="2"/>
  <c r="J17" i="2"/>
  <c r="I12" i="2"/>
  <c r="J3" i="2"/>
  <c r="J9" i="2"/>
  <c r="J14" i="2"/>
  <c r="I4" i="2"/>
  <c r="I7" i="2"/>
  <c r="J4" i="2"/>
  <c r="J7" i="2"/>
  <c r="I10" i="2"/>
  <c r="J16" i="2"/>
  <c r="J10" i="2"/>
  <c r="J18" i="2"/>
  <c r="I13" i="2"/>
  <c r="J2" i="2"/>
  <c r="J5" i="2"/>
  <c r="J8" i="2"/>
  <c r="J11" i="2"/>
  <c r="I18" i="2"/>
  <c r="H6" i="2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J4" i="3"/>
  <c r="F12" i="3" s="1"/>
  <c r="F11" i="3"/>
  <c r="G2" i="2" l="1"/>
  <c r="M9" i="2" s="1"/>
  <c r="F6" i="3"/>
  <c r="F5" i="3"/>
  <c r="F4" i="3"/>
  <c r="F7" i="3"/>
  <c r="F10" i="3"/>
  <c r="F8" i="3"/>
  <c r="F9" i="3"/>
  <c r="A4" i="3"/>
  <c r="L8" i="2"/>
  <c r="L17" i="2"/>
  <c r="L10" i="2" l="1"/>
  <c r="M18" i="2"/>
  <c r="L5" i="2"/>
  <c r="M10" i="2"/>
  <c r="K16" i="2"/>
  <c r="M2" i="2"/>
  <c r="K6" i="2"/>
  <c r="M7" i="2"/>
  <c r="K8" i="2"/>
  <c r="K2" i="2"/>
  <c r="K20" i="2"/>
  <c r="K3" i="2"/>
  <c r="L9" i="2"/>
  <c r="K17" i="2"/>
  <c r="L19" i="2"/>
  <c r="M20" i="2"/>
  <c r="M8" i="2"/>
  <c r="L4" i="2"/>
  <c r="M19" i="2"/>
  <c r="K15" i="2"/>
  <c r="M6" i="2"/>
  <c r="M11" i="2"/>
  <c r="M14" i="2"/>
  <c r="M15" i="2"/>
  <c r="K11" i="2"/>
  <c r="K12" i="2"/>
  <c r="K18" i="2"/>
  <c r="L11" i="2"/>
  <c r="K4" i="2"/>
  <c r="L20" i="2"/>
  <c r="M4" i="2"/>
  <c r="L7" i="2"/>
  <c r="L13" i="2"/>
  <c r="M5" i="2"/>
  <c r="M17" i="2"/>
  <c r="K7" i="2"/>
  <c r="K19" i="2"/>
  <c r="L18" i="2"/>
  <c r="M3" i="2"/>
  <c r="K13" i="2"/>
  <c r="L14" i="2"/>
  <c r="K9" i="2"/>
  <c r="M12" i="2"/>
  <c r="K5" i="2"/>
  <c r="L6" i="2"/>
  <c r="K10" i="2"/>
  <c r="L3" i="2"/>
  <c r="K14" i="2"/>
  <c r="L16" i="2"/>
  <c r="L15" i="2"/>
  <c r="M16" i="2"/>
  <c r="L2" i="2"/>
  <c r="L12" i="2"/>
  <c r="M13" i="2"/>
  <c r="B1" i="2"/>
  <c r="D1" i="2" s="1"/>
  <c r="B3" i="2"/>
  <c r="D3" i="2" s="1"/>
  <c r="B2" i="2" l="1"/>
  <c r="D2" i="2" s="1"/>
  <c r="B37" i="1" l="1"/>
  <c r="B39" i="1" s="1"/>
  <c r="I6" i="3" s="1"/>
  <c r="I5" i="3" l="1"/>
</calcChain>
</file>

<file path=xl/sharedStrings.xml><?xml version="1.0" encoding="utf-8"?>
<sst xmlns="http://schemas.openxmlformats.org/spreadsheetml/2006/main" count="71" uniqueCount="63">
  <si>
    <t>Viabilitat econòmica preliminar per incloure una bateria en una instal·lació fotovoltaica</t>
  </si>
  <si>
    <t>Es considera que cada dia hi ha intercanvi energia i el càlcul és unitari per kWh</t>
  </si>
  <si>
    <t>valors a introduir</t>
  </si>
  <si>
    <t>Fulls</t>
  </si>
  <si>
    <t>"Introducció de dades":</t>
  </si>
  <si>
    <t>S'introdueixen les dades bàsiques</t>
  </si>
  <si>
    <t xml:space="preserve">"viabilitat econ": </t>
  </si>
  <si>
    <t>Es determina quin és el preu màxim de la bateria perquè aquesta sigui viable econòmicament</t>
  </si>
  <si>
    <t>Es comparen tres escenari diferents en funció dels anys de durada de la bateria que s'introdueixen a les dades bàsqqieus</t>
  </si>
  <si>
    <t>"comparació bateries mercat":</t>
  </si>
  <si>
    <t>Es compara el resultat obtingut amb algunes de les bateries existents al mercat.</t>
  </si>
  <si>
    <t>Preu compensació €/kWh:</t>
  </si>
  <si>
    <t>Preu energia hores no AC €/kWh:</t>
  </si>
  <si>
    <t>Es pot introduir el preu en hores més econòmiques si es vol, per establir un marc més conservador</t>
  </si>
  <si>
    <t>Anys de durada de la bateria que es volen comparar</t>
  </si>
  <si>
    <t>Escenari 1 (anys)</t>
  </si>
  <si>
    <t>Escenari 2 (anys)</t>
  </si>
  <si>
    <t>Escenari 3 (anys)</t>
  </si>
  <si>
    <t>Tot en base a 1kWh</t>
  </si>
  <si>
    <t>Descàrrega/càrrega /dies per any</t>
  </si>
  <si>
    <t>cada dia hi ha intercanvi</t>
  </si>
  <si>
    <t>Llindar =</t>
  </si>
  <si>
    <t>Diferència entre preu hores no AC i preu de compensació</t>
  </si>
  <si>
    <t>Anys de durada de la bateria</t>
  </si>
  <si>
    <t>Llindar</t>
  </si>
  <si>
    <t>Cost màxim de la bateria perquè sigui rendible</t>
  </si>
  <si>
    <t xml:space="preserve">kWh de la bateria: </t>
  </si>
  <si>
    <t>Durada de la bateria:</t>
  </si>
  <si>
    <t>15 anys</t>
  </si>
  <si>
    <t>Preu màxim bateria (€/kWh)</t>
  </si>
  <si>
    <t>Preu màxim de la bateria (€)</t>
  </si>
  <si>
    <t>Data cerca</t>
  </si>
  <si>
    <t>Model</t>
  </si>
  <si>
    <t>Preu</t>
  </si>
  <si>
    <t>kWh</t>
  </si>
  <si>
    <t>€/kWh</t>
  </si>
  <si>
    <t>Resultat obtingut</t>
  </si>
  <si>
    <t>Sistema de almacenamiento de litio Huawei LUNA2000-5-S0 LiFePO4 5 kWh</t>
  </si>
  <si>
    <t>Bateria de (kWh)</t>
  </si>
  <si>
    <t>Sistema de almacenamiento de litio Huawei LUNA2000-15-S0 LiFePO4</t>
  </si>
  <si>
    <t>Cost màxim (€/kWh)</t>
  </si>
  <si>
    <t>Sistema de almacenamiento de litio Huawei LUNA2000-10-S0 LiFePO5</t>
  </si>
  <si>
    <t>Cost total màxim bateria (€)</t>
  </si>
  <si>
    <t>Sistema de almacenamiento Growatt ARK XH 5.1 kWh (Sistema de 2 ARK 2.5 H-A1 HV)</t>
  </si>
  <si>
    <t>Durada  bateria (anys)</t>
  </si>
  <si>
    <t>Sistema de almacenamiento Growatt ARK LV 7.6 kWh 48V (Sistema de 3 ARK 2.5L-A1 LV)</t>
  </si>
  <si>
    <t>Variació en kWh tolerada (%)</t>
  </si>
  <si>
    <t xml:space="preserve">Indica quin % (+-) acceptes de diferència en relació al teòric que has indicat </t>
  </si>
  <si>
    <t>Sistema de almacenamiento BYD B-Box HVS 10.2 kW + BCU/BASE</t>
  </si>
  <si>
    <t>Sistema de almacenamiento SUNGROW SBR 3,2 kW V114</t>
  </si>
  <si>
    <t>Módulo de Batería de Litio Growatt ARK 2.5L-A1 LV</t>
  </si>
  <si>
    <t>Batería litio LFP enphase Iq 10T 10, 5kw</t>
  </si>
  <si>
    <t>Informació</t>
  </si>
  <si>
    <t>Guía completa de baterías solares | Eco Experts (theecoexperts.com)</t>
  </si>
  <si>
    <t>10 anys</t>
  </si>
  <si>
    <t>20 anys</t>
  </si>
  <si>
    <t>preu</t>
  </si>
  <si>
    <t>Aquest full de càlcul fa una primera valoració de la viabilitat econòmica d'incloure una bateria en una instal·lació fotovoltaica</t>
  </si>
  <si>
    <t>Són els kWh que pot emmagatzemar i intercanviar diàriament la bateria</t>
  </si>
  <si>
    <t>Preu per cada kWh que pot emmagazemar i intercanviar diàriament la bateria</t>
  </si>
  <si>
    <t>Preu final del kWh intercanviat per la bateria al llarg de tota la seva vida útil</t>
  </si>
  <si>
    <t>Cost bateria (€/kWh)</t>
  </si>
  <si>
    <t>En verd quan el preu final de cada kWh intercanviat és inferior a la diferència entre el preu de consum de l'electricitat i el de compensació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</si>
</sst>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1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b/>
      <sz val="10"/>
      <color theme="1"/>
      <name val="Calibri"/>
      <family val="2"/>
    </font>
    <font>
      <sz val="24"/>
      <color theme="1"/>
      <name val="Calibri"/>
      <family val="2"/>
    </font>
    <font>
      <b/>
      <sz val="24"/>
      <color theme="4"/>
      <name val="Calibri"/>
      <family val="2"/>
    </font>
    <font>
      <b/>
      <u/>
      <sz val="11"/>
      <color theme="10"/>
      <name val="Calibri"/>
      <family val="2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2" applyFont="1" applyAlignment="1">
      <alignment wrapText="1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wrapText="1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165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165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165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wrapText="1"/>
    </xf>
    <xf numFmtId="9" fontId="6" fillId="2" borderId="1" xfId="1" applyFont="1" applyFill="1" applyBorder="1" applyAlignment="1" applyProtection="1">
      <alignment horizontal="left" vertical="center"/>
      <protection locked="0"/>
    </xf>
    <xf numFmtId="0" fontId="3" fillId="0" borderId="0" xfId="0" applyFont="1"/>
    <xf numFmtId="0" fontId="1" fillId="0" borderId="0" xfId="0" applyFont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2" fontId="3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quotePrefix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13" fillId="0" borderId="0" xfId="2" applyFont="1" applyAlignment="1">
      <alignment horizontal="right"/>
    </xf>
    <xf numFmtId="0" fontId="14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Enllaç" xfId="2" builtinId="8"/>
    <cellStyle name="Normal" xfId="0" builtinId="0"/>
    <cellStyle name="Percentatge" xfId="1" builtinId="5"/>
  </cellStyles>
  <dxfs count="6">
    <dxf>
      <fill>
        <patternFill>
          <bgColor theme="9" tint="0.79998168889431442"/>
        </patternFill>
      </fill>
    </dxf>
    <dxf>
      <font>
        <color rgb="FFFF0000"/>
      </font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090649976431878E-2"/>
          <c:y val="4.4647365709544758E-2"/>
          <c:w val="0.87375697985701772"/>
          <c:h val="0.6696896936280641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'viabilitat econ'!$B$10</c:f>
              <c:strCache>
                <c:ptCount val="1"/>
                <c:pt idx="0">
                  <c:v>10 anys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'viabilitat econ'!$A$11:$A$29</c:f>
              <c:numCache>
                <c:formatCode>#,##0</c:formatCode>
                <c:ptCount val="19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150</c:v>
                </c:pt>
                <c:pt idx="18">
                  <c:v>100</c:v>
                </c:pt>
              </c:numCache>
            </c:numRef>
          </c:xVal>
          <c:yVal>
            <c:numRef>
              <c:f>'viabilitat econ'!$B$11:$B$29</c:f>
              <c:numCache>
                <c:formatCode>0.000</c:formatCode>
                <c:ptCount val="19"/>
                <c:pt idx="0">
                  <c:v>0.27397260273972601</c:v>
                </c:pt>
                <c:pt idx="1">
                  <c:v>0.26027397260273971</c:v>
                </c:pt>
                <c:pt idx="2">
                  <c:v>0.24657534246575341</c:v>
                </c:pt>
                <c:pt idx="3">
                  <c:v>0.23287671232876711</c:v>
                </c:pt>
                <c:pt idx="4">
                  <c:v>0.21917808219178081</c:v>
                </c:pt>
                <c:pt idx="5">
                  <c:v>0.20547945205479451</c:v>
                </c:pt>
                <c:pt idx="6">
                  <c:v>0.19178082191780821</c:v>
                </c:pt>
                <c:pt idx="7">
                  <c:v>0.17808219178082191</c:v>
                </c:pt>
                <c:pt idx="8">
                  <c:v>0.16438356164383561</c:v>
                </c:pt>
                <c:pt idx="9">
                  <c:v>0.15068493150684931</c:v>
                </c:pt>
                <c:pt idx="10">
                  <c:v>0.13698630136986301</c:v>
                </c:pt>
                <c:pt idx="11">
                  <c:v>0.12328767123287671</c:v>
                </c:pt>
                <c:pt idx="12">
                  <c:v>0.1095890410958904</c:v>
                </c:pt>
                <c:pt idx="13">
                  <c:v>9.5890410958904104E-2</c:v>
                </c:pt>
                <c:pt idx="14">
                  <c:v>8.2191780821917804E-2</c:v>
                </c:pt>
                <c:pt idx="15">
                  <c:v>6.8493150684931503E-2</c:v>
                </c:pt>
                <c:pt idx="16">
                  <c:v>5.4794520547945202E-2</c:v>
                </c:pt>
                <c:pt idx="17">
                  <c:v>4.1095890410958902E-2</c:v>
                </c:pt>
                <c:pt idx="18">
                  <c:v>2.7397260273972601E-2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2C-4992-9E6A-B0787F250D5B}"/>
            </c:ext>
          </c:extLst>
        </c:ser>
        <c:ser>
          <c:idx val="1"/>
          <c:order val="1"/>
          <c:tx>
            <c:strRef>
              <c:f>'viabilitat econ'!$C$10</c:f>
              <c:strCache>
                <c:ptCount val="1"/>
                <c:pt idx="0">
                  <c:v>15 anys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'viabilitat econ'!$A$11:$A$29</c:f>
              <c:numCache>
                <c:formatCode>#,##0</c:formatCode>
                <c:ptCount val="19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150</c:v>
                </c:pt>
                <c:pt idx="18">
                  <c:v>100</c:v>
                </c:pt>
              </c:numCache>
            </c:numRef>
          </c:xVal>
          <c:yVal>
            <c:numRef>
              <c:f>'viabilitat econ'!$C$11:$C$29</c:f>
              <c:numCache>
                <c:formatCode>0.000</c:formatCode>
                <c:ptCount val="19"/>
                <c:pt idx="0">
                  <c:v>0.18264840182648401</c:v>
                </c:pt>
                <c:pt idx="1">
                  <c:v>0.17351598173515981</c:v>
                </c:pt>
                <c:pt idx="2">
                  <c:v>0.16438356164383561</c:v>
                </c:pt>
                <c:pt idx="3">
                  <c:v>0.15525114155251141</c:v>
                </c:pt>
                <c:pt idx="4">
                  <c:v>0.14611872146118721</c:v>
                </c:pt>
                <c:pt idx="5">
                  <c:v>0.13698630136986301</c:v>
                </c:pt>
                <c:pt idx="6">
                  <c:v>0.12785388127853881</c:v>
                </c:pt>
                <c:pt idx="7">
                  <c:v>0.11872146118721461</c:v>
                </c:pt>
                <c:pt idx="8">
                  <c:v>0.1095890410958904</c:v>
                </c:pt>
                <c:pt idx="9">
                  <c:v>0.1004566210045662</c:v>
                </c:pt>
                <c:pt idx="10">
                  <c:v>9.1324200913242004E-2</c:v>
                </c:pt>
                <c:pt idx="11">
                  <c:v>8.2191780821917804E-2</c:v>
                </c:pt>
                <c:pt idx="12">
                  <c:v>7.3059360730593603E-2</c:v>
                </c:pt>
                <c:pt idx="13">
                  <c:v>6.3926940639269403E-2</c:v>
                </c:pt>
                <c:pt idx="14">
                  <c:v>5.4794520547945202E-2</c:v>
                </c:pt>
                <c:pt idx="15">
                  <c:v>4.5662100456621002E-2</c:v>
                </c:pt>
                <c:pt idx="16">
                  <c:v>3.6529680365296802E-2</c:v>
                </c:pt>
                <c:pt idx="17">
                  <c:v>2.7397260273972601E-2</c:v>
                </c:pt>
                <c:pt idx="18">
                  <c:v>1.8264840182648401E-2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2C-4992-9E6A-B0787F250D5B}"/>
            </c:ext>
          </c:extLst>
        </c:ser>
        <c:ser>
          <c:idx val="2"/>
          <c:order val="2"/>
          <c:tx>
            <c:strRef>
              <c:f>'viabilitat econ'!$D$10</c:f>
              <c:strCache>
                <c:ptCount val="1"/>
                <c:pt idx="0">
                  <c:v>25 anys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'viabilitat econ'!$A$11:$A$29</c:f>
              <c:numCache>
                <c:formatCode>#,##0</c:formatCode>
                <c:ptCount val="19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150</c:v>
                </c:pt>
                <c:pt idx="18">
                  <c:v>100</c:v>
                </c:pt>
              </c:numCache>
            </c:numRef>
          </c:xVal>
          <c:yVal>
            <c:numRef>
              <c:f>'viabilitat econ'!$D$11:$D$29</c:f>
              <c:numCache>
                <c:formatCode>0.000</c:formatCode>
                <c:ptCount val="19"/>
                <c:pt idx="0">
                  <c:v>0.1095890410958904</c:v>
                </c:pt>
                <c:pt idx="1">
                  <c:v>0.10410958904109589</c:v>
                </c:pt>
                <c:pt idx="2">
                  <c:v>9.8630136986301367E-2</c:v>
                </c:pt>
                <c:pt idx="3">
                  <c:v>9.3150684931506855E-2</c:v>
                </c:pt>
                <c:pt idx="4">
                  <c:v>8.7671232876712329E-2</c:v>
                </c:pt>
                <c:pt idx="5">
                  <c:v>8.2191780821917804E-2</c:v>
                </c:pt>
                <c:pt idx="6">
                  <c:v>7.6712328767123292E-2</c:v>
                </c:pt>
                <c:pt idx="7">
                  <c:v>7.1232876712328766E-2</c:v>
                </c:pt>
                <c:pt idx="8">
                  <c:v>6.575342465753424E-2</c:v>
                </c:pt>
                <c:pt idx="9">
                  <c:v>6.0273972602739728E-2</c:v>
                </c:pt>
                <c:pt idx="10">
                  <c:v>5.4794520547945202E-2</c:v>
                </c:pt>
                <c:pt idx="11">
                  <c:v>4.9315068493150684E-2</c:v>
                </c:pt>
                <c:pt idx="12">
                  <c:v>4.3835616438356165E-2</c:v>
                </c:pt>
                <c:pt idx="13">
                  <c:v>3.8356164383561646E-2</c:v>
                </c:pt>
                <c:pt idx="14">
                  <c:v>3.287671232876712E-2</c:v>
                </c:pt>
                <c:pt idx="15">
                  <c:v>2.7397260273972601E-2</c:v>
                </c:pt>
                <c:pt idx="16">
                  <c:v>2.1917808219178082E-2</c:v>
                </c:pt>
                <c:pt idx="17">
                  <c:v>1.643835616438356E-2</c:v>
                </c:pt>
                <c:pt idx="18">
                  <c:v>1.0958904109589041E-2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82C-4992-9E6A-B0787F250D5B}"/>
            </c:ext>
          </c:extLst>
        </c:ser>
        <c:ser>
          <c:idx val="3"/>
          <c:order val="3"/>
          <c:tx>
            <c:strRef>
              <c:f>'viabilitat econ'!$E$10</c:f>
              <c:strCache>
                <c:ptCount val="1"/>
                <c:pt idx="0">
                  <c:v>Llindar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'viabilitat econ'!$A$11:$A$29</c:f>
              <c:numCache>
                <c:formatCode>#,##0</c:formatCode>
                <c:ptCount val="19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150</c:v>
                </c:pt>
                <c:pt idx="18">
                  <c:v>100</c:v>
                </c:pt>
              </c:numCache>
            </c:numRef>
          </c:xVal>
          <c:yVal>
            <c:numRef>
              <c:f>'viabilitat econ'!$E$11:$E$29</c:f>
              <c:numCache>
                <c:formatCode>0.00</c:formatCode>
                <c:ptCount val="19"/>
                <c:pt idx="0">
                  <c:v>7.9999999999999988E-2</c:v>
                </c:pt>
                <c:pt idx="1">
                  <c:v>7.9999999999999988E-2</c:v>
                </c:pt>
                <c:pt idx="2">
                  <c:v>7.9999999999999988E-2</c:v>
                </c:pt>
                <c:pt idx="3">
                  <c:v>7.9999999999999988E-2</c:v>
                </c:pt>
                <c:pt idx="4">
                  <c:v>7.9999999999999988E-2</c:v>
                </c:pt>
                <c:pt idx="5">
                  <c:v>7.9999999999999988E-2</c:v>
                </c:pt>
                <c:pt idx="6">
                  <c:v>7.9999999999999988E-2</c:v>
                </c:pt>
                <c:pt idx="7">
                  <c:v>7.9999999999999988E-2</c:v>
                </c:pt>
                <c:pt idx="8">
                  <c:v>7.9999999999999988E-2</c:v>
                </c:pt>
                <c:pt idx="9">
                  <c:v>7.9999999999999988E-2</c:v>
                </c:pt>
                <c:pt idx="10">
                  <c:v>7.9999999999999988E-2</c:v>
                </c:pt>
                <c:pt idx="11">
                  <c:v>7.9999999999999988E-2</c:v>
                </c:pt>
                <c:pt idx="12">
                  <c:v>7.9999999999999988E-2</c:v>
                </c:pt>
                <c:pt idx="13">
                  <c:v>7.9999999999999988E-2</c:v>
                </c:pt>
                <c:pt idx="14">
                  <c:v>7.9999999999999988E-2</c:v>
                </c:pt>
                <c:pt idx="15">
                  <c:v>7.9999999999999988E-2</c:v>
                </c:pt>
                <c:pt idx="16">
                  <c:v>7.9999999999999988E-2</c:v>
                </c:pt>
                <c:pt idx="17">
                  <c:v>7.9999999999999988E-2</c:v>
                </c:pt>
                <c:pt idx="18">
                  <c:v>7.9999999999999988E-2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82C-4992-9E6A-B0787F250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663216"/>
        <c:axId val="602662136"/>
      </c:scatterChart>
      <c:valAx>
        <c:axId val="602663216"/>
        <c:scaling>
          <c:orientation val="maxMin"/>
          <c:max val="1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preu bateria per kWh emmagatzemat</a:t>
                </a:r>
              </a:p>
            </c:rich>
          </c:tx>
          <c:layout>
            <c:manualLayout>
              <c:xMode val="edge"/>
              <c:yMode val="edge"/>
              <c:x val="0.31255232531163191"/>
              <c:y val="0.813113358615703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2662136"/>
        <c:crosses val="autoZero"/>
        <c:crossBetween val="midCat"/>
      </c:valAx>
      <c:valAx>
        <c:axId val="602662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kWh final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2663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34729616412176"/>
          <c:y val="0.86272511713863442"/>
          <c:w val="0.61579695802113332"/>
          <c:h val="6.206937298099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viabilitat econ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Introducci&#243; de dades'!A1"/><Relationship Id="rId2" Type="http://schemas.openxmlformats.org/officeDocument/2006/relationships/hyperlink" Target="#'comparaci&#243; bateries mercat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viabilitat econ'!A1"/><Relationship Id="rId1" Type="http://schemas.openxmlformats.org/officeDocument/2006/relationships/hyperlink" Target="#'Introducci&#243; de dad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17</xdr:col>
      <xdr:colOff>78610</xdr:colOff>
      <xdr:row>5</xdr:row>
      <xdr:rowOff>350423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9FF84C56-2D24-92FA-8E47-595D30E1D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10403710" cy="2312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12</xdr:row>
      <xdr:rowOff>95250</xdr:rowOff>
    </xdr:from>
    <xdr:to>
      <xdr:col>2</xdr:col>
      <xdr:colOff>571501</xdr:colOff>
      <xdr:row>14</xdr:row>
      <xdr:rowOff>28575</xdr:rowOff>
    </xdr:to>
    <xdr:sp macro="" textlink="">
      <xdr:nvSpPr>
        <xdr:cNvPr id="3" name="Rectangle: cantonades arrodonide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84E218-99D2-47E9-BB66-6512CBCAAF1D}"/>
            </a:ext>
          </a:extLst>
        </xdr:cNvPr>
        <xdr:cNvSpPr/>
      </xdr:nvSpPr>
      <xdr:spPr>
        <a:xfrm>
          <a:off x="962025" y="2381250"/>
          <a:ext cx="1733551" cy="314325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000" b="1"/>
            <a:t>Anar a viabilitat econòmica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157161</xdr:colOff>
      <xdr:row>8</xdr:row>
      <xdr:rowOff>52386</xdr:rowOff>
    </xdr:from>
    <xdr:to>
      <xdr:col>15</xdr:col>
      <xdr:colOff>9525</xdr:colOff>
      <xdr:row>29</xdr:row>
      <xdr:rowOff>104776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CF558F39-347F-10BC-D79A-FDDFD269E4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34</xdr:row>
      <xdr:rowOff>76200</xdr:rowOff>
    </xdr:from>
    <xdr:to>
      <xdr:col>13</xdr:col>
      <xdr:colOff>285751</xdr:colOff>
      <xdr:row>38</xdr:row>
      <xdr:rowOff>33482</xdr:rowOff>
    </xdr:to>
    <xdr:sp macro="" textlink="">
      <xdr:nvSpPr>
        <xdr:cNvPr id="2" name="Rectangle: cantonades arrodonide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FE27FB-0FD0-4C74-958F-230CF69026AB}"/>
            </a:ext>
          </a:extLst>
        </xdr:cNvPr>
        <xdr:cNvSpPr/>
      </xdr:nvSpPr>
      <xdr:spPr>
        <a:xfrm>
          <a:off x="9163050" y="6257925"/>
          <a:ext cx="1733551" cy="490682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000" b="1"/>
            <a:t>Anar a comparació bateries del mercat</a:t>
          </a:r>
        </a:p>
      </xdr:txBody>
    </xdr:sp>
    <xdr:clientData/>
  </xdr:twoCellAnchor>
  <xdr:twoCellAnchor>
    <xdr:from>
      <xdr:col>10</xdr:col>
      <xdr:colOff>371474</xdr:colOff>
      <xdr:row>30</xdr:row>
      <xdr:rowOff>9525</xdr:rowOff>
    </xdr:from>
    <xdr:to>
      <xdr:col>13</xdr:col>
      <xdr:colOff>276225</xdr:colOff>
      <xdr:row>32</xdr:row>
      <xdr:rowOff>123825</xdr:rowOff>
    </xdr:to>
    <xdr:sp macro="" textlink="">
      <xdr:nvSpPr>
        <xdr:cNvPr id="6" name="Rectangle: cantonades arrodonide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21780F5-0931-455D-A834-0E6D93032A3D}"/>
            </a:ext>
          </a:extLst>
        </xdr:cNvPr>
        <xdr:cNvSpPr/>
      </xdr:nvSpPr>
      <xdr:spPr>
        <a:xfrm>
          <a:off x="9153524" y="5553075"/>
          <a:ext cx="1733551" cy="49530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ca-ES" sz="1000" b="1"/>
            <a:t>Anar a introducció de dades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19050</xdr:rowOff>
    </xdr:from>
    <xdr:to>
      <xdr:col>1</xdr:col>
      <xdr:colOff>1057276</xdr:colOff>
      <xdr:row>17</xdr:row>
      <xdr:rowOff>142875</xdr:rowOff>
    </xdr:to>
    <xdr:sp macro="" textlink="">
      <xdr:nvSpPr>
        <xdr:cNvPr id="3" name="Rectangle: cantonades arrodonide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5A5388-44B5-448E-9874-39BFA075E84E}"/>
            </a:ext>
          </a:extLst>
        </xdr:cNvPr>
        <xdr:cNvSpPr/>
      </xdr:nvSpPr>
      <xdr:spPr>
        <a:xfrm>
          <a:off x="142875" y="4343400"/>
          <a:ext cx="1733551" cy="314325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000" b="1"/>
            <a:t>Anar a introducció de dades</a:t>
          </a:r>
        </a:p>
      </xdr:txBody>
    </xdr:sp>
    <xdr:clientData/>
  </xdr:twoCellAnchor>
  <xdr:twoCellAnchor>
    <xdr:from>
      <xdr:col>1</xdr:col>
      <xdr:colOff>1247775</xdr:colOff>
      <xdr:row>16</xdr:row>
      <xdr:rowOff>28575</xdr:rowOff>
    </xdr:from>
    <xdr:to>
      <xdr:col>2</xdr:col>
      <xdr:colOff>295276</xdr:colOff>
      <xdr:row>17</xdr:row>
      <xdr:rowOff>152400</xdr:rowOff>
    </xdr:to>
    <xdr:sp macro="" textlink="">
      <xdr:nvSpPr>
        <xdr:cNvPr id="2" name="Rectangle: cantonades arrodonide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83B699-F06A-4698-A509-6EE3D27FE263}"/>
            </a:ext>
          </a:extLst>
        </xdr:cNvPr>
        <xdr:cNvSpPr/>
      </xdr:nvSpPr>
      <xdr:spPr>
        <a:xfrm>
          <a:off x="2066925" y="4352925"/>
          <a:ext cx="1733551" cy="314325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000" b="1"/>
            <a:t>Anar a viabilitat econòmica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theecoexperts.com/es/placas-solares/baterias-solares?cid=635a4900e3d96&amp;utm_source=google&amp;utm_medium=cpc&amp;utm_campaign=21101917145&amp;utm_content=&amp;utm_term=&amp;campaign=21101917145&amp;adgroup=&amp;targetid=&amp;keyword=&amp;matchtype=&amp;ad=&amp;network=x&amp;device=c&amp;devicemodel=&amp;target=&amp;placement=&amp;position=&amp;aceid=&amp;ismobile=0&amp;issearch=&amp;geo=20270&amp;geointerest=&amp;feeditem=&amp;gad_source=1&amp;gclid=Cj0KCQjwztOwBhD7ARIsAPDKnkAHEb-2HqgYzLmYLsqUkNouW6W5FFzzQOWYDYYF7klNdu56wa_Qh5UaAjYw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193D0-E635-4D46-BA3D-DD12FC951185}">
  <dimension ref="F1:F12"/>
  <sheetViews>
    <sheetView showGridLines="0" tabSelected="1" topLeftCell="A5" workbookViewId="0">
      <selection activeCell="H15" sqref="H15"/>
    </sheetView>
  </sheetViews>
  <sheetFormatPr defaultRowHeight="15" x14ac:dyDescent="0.25"/>
  <sheetData>
    <row r="1" spans="6:6" s="54" customFormat="1" ht="31.5" x14ac:dyDescent="0.5"/>
    <row r="2" spans="6:6" s="54" customFormat="1" ht="31.5" x14ac:dyDescent="0.5"/>
    <row r="3" spans="6:6" s="54" customFormat="1" ht="31.5" x14ac:dyDescent="0.5"/>
    <row r="4" spans="6:6" s="54" customFormat="1" ht="31.5" x14ac:dyDescent="0.5"/>
    <row r="5" spans="6:6" s="54" customFormat="1" ht="31.5" x14ac:dyDescent="0.5"/>
    <row r="6" spans="6:6" s="54" customFormat="1" ht="31.5" x14ac:dyDescent="0.5"/>
    <row r="7" spans="6:6" s="54" customFormat="1" ht="31.5" x14ac:dyDescent="0.5"/>
    <row r="8" spans="6:6" s="54" customFormat="1" ht="31.5" x14ac:dyDescent="0.5"/>
    <row r="9" spans="6:6" s="54" customFormat="1" ht="31.5" x14ac:dyDescent="0.5"/>
    <row r="10" spans="6:6" s="54" customFormat="1" ht="31.5" x14ac:dyDescent="0.5">
      <c r="F10" s="55" t="s">
        <v>0</v>
      </c>
    </row>
    <row r="11" spans="6:6" s="54" customFormat="1" ht="31.5" x14ac:dyDescent="0.5"/>
    <row r="12" spans="6:6" s="54" customFormat="1" ht="31.5" x14ac:dyDescent="0.5"/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362F3-6002-4FA9-AC50-89AF0CD28F09}">
  <dimension ref="C5:E15"/>
  <sheetViews>
    <sheetView showGridLines="0" workbookViewId="0">
      <selection activeCell="C25" sqref="C25"/>
    </sheetView>
  </sheetViews>
  <sheetFormatPr defaultRowHeight="15" x14ac:dyDescent="0.25"/>
  <cols>
    <col min="2" max="2" width="24" customWidth="1"/>
    <col min="3" max="3" width="30.7109375" customWidth="1"/>
  </cols>
  <sheetData>
    <row r="5" spans="3:5" x14ac:dyDescent="0.25">
      <c r="C5" t="s">
        <v>57</v>
      </c>
    </row>
    <row r="7" spans="3:5" x14ac:dyDescent="0.25">
      <c r="C7" s="56" t="s">
        <v>1</v>
      </c>
    </row>
    <row r="9" spans="3:5" x14ac:dyDescent="0.25">
      <c r="D9" s="7"/>
      <c r="E9" t="s">
        <v>2</v>
      </c>
    </row>
    <row r="11" spans="3:5" x14ac:dyDescent="0.25">
      <c r="C11" s="6" t="s">
        <v>3</v>
      </c>
    </row>
    <row r="12" spans="3:5" x14ac:dyDescent="0.25">
      <c r="C12" s="59" t="s">
        <v>4</v>
      </c>
      <c r="D12" t="s">
        <v>5</v>
      </c>
    </row>
    <row r="13" spans="3:5" x14ac:dyDescent="0.25">
      <c r="C13" s="59" t="s">
        <v>6</v>
      </c>
      <c r="D13" t="s">
        <v>7</v>
      </c>
    </row>
    <row r="14" spans="3:5" x14ac:dyDescent="0.25">
      <c r="C14" s="6"/>
      <c r="D14" s="41" t="s">
        <v>8</v>
      </c>
    </row>
    <row r="15" spans="3:5" x14ac:dyDescent="0.25">
      <c r="C15" s="59" t="s">
        <v>9</v>
      </c>
      <c r="D15" t="s">
        <v>10</v>
      </c>
    </row>
  </sheetData>
  <sheetProtection sheet="1" objects="1" scenarios="1"/>
  <hyperlinks>
    <hyperlink ref="C12" location="'Instruccions index'!A1" display="&quot;Introducció de dades&quot;:" xr:uid="{FA0285CA-F53A-4792-9FD6-C6C716A165DD}"/>
    <hyperlink ref="C13" location="'Introducció de dades'!A1" display="&quot;viabilitat econ&quot;: " xr:uid="{4470F1CD-97A3-48B7-8409-0DEEFCA5128B}"/>
    <hyperlink ref="C15" location="'comparació bateries mercat'!A1" display="&quot;comparació bateries mercat&quot;:" xr:uid="{7FA94897-219C-44B5-8675-5D03134BCE8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0474-D2E0-4A76-A6C0-75FBCE071CE1}">
  <dimension ref="B3:E10"/>
  <sheetViews>
    <sheetView showGridLines="0" workbookViewId="0">
      <selection activeCell="G11" sqref="G11"/>
    </sheetView>
  </sheetViews>
  <sheetFormatPr defaultRowHeight="15" x14ac:dyDescent="0.25"/>
  <cols>
    <col min="2" max="2" width="22.7109375" customWidth="1"/>
  </cols>
  <sheetData>
    <row r="3" spans="2:5" x14ac:dyDescent="0.25">
      <c r="C3" s="5" t="s">
        <v>11</v>
      </c>
      <c r="D3" s="9">
        <v>0.04</v>
      </c>
    </row>
    <row r="4" spans="2:5" x14ac:dyDescent="0.25">
      <c r="C4" s="5"/>
      <c r="D4" s="13"/>
    </row>
    <row r="5" spans="2:5" x14ac:dyDescent="0.25">
      <c r="C5" s="5" t="s">
        <v>12</v>
      </c>
      <c r="D5" s="9">
        <v>0.12</v>
      </c>
      <c r="E5" s="18" t="s">
        <v>13</v>
      </c>
    </row>
    <row r="7" spans="2:5" x14ac:dyDescent="0.25">
      <c r="B7" t="s">
        <v>14</v>
      </c>
    </row>
    <row r="8" spans="2:5" x14ac:dyDescent="0.25">
      <c r="B8" s="5" t="s">
        <v>15</v>
      </c>
      <c r="C8" s="58">
        <v>10</v>
      </c>
    </row>
    <row r="9" spans="2:5" x14ac:dyDescent="0.25">
      <c r="B9" s="5" t="s">
        <v>16</v>
      </c>
      <c r="C9" s="58">
        <v>15</v>
      </c>
    </row>
    <row r="10" spans="2:5" x14ac:dyDescent="0.25">
      <c r="B10" s="5" t="s">
        <v>17</v>
      </c>
      <c r="C10" s="58">
        <v>25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11CDF-C4CC-4CF2-9093-9B7082838608}">
  <dimension ref="A1:E39"/>
  <sheetViews>
    <sheetView showGridLines="0" workbookViewId="0"/>
  </sheetViews>
  <sheetFormatPr defaultRowHeight="15" x14ac:dyDescent="0.25"/>
  <cols>
    <col min="1" max="1" width="33" customWidth="1"/>
    <col min="2" max="2" width="17.7109375" customWidth="1"/>
    <col min="3" max="3" width="12.42578125" customWidth="1"/>
    <col min="4" max="4" width="13.7109375" bestFit="1" customWidth="1"/>
  </cols>
  <sheetData>
    <row r="1" spans="1:5" x14ac:dyDescent="0.25">
      <c r="A1" s="6" t="s">
        <v>18</v>
      </c>
    </row>
    <row r="2" spans="1:5" ht="6" customHeight="1" x14ac:dyDescent="0.25"/>
    <row r="3" spans="1:5" x14ac:dyDescent="0.25">
      <c r="A3" s="5" t="s">
        <v>19</v>
      </c>
      <c r="B3" s="57">
        <v>365</v>
      </c>
      <c r="C3" t="s">
        <v>20</v>
      </c>
    </row>
    <row r="4" spans="1:5" ht="8.25" customHeight="1" x14ac:dyDescent="0.25">
      <c r="A4" s="5"/>
    </row>
    <row r="5" spans="1:5" x14ac:dyDescent="0.25">
      <c r="A5" s="5" t="s">
        <v>11</v>
      </c>
      <c r="B5" s="57">
        <f>'Introducció de dades'!D3</f>
        <v>0.04</v>
      </c>
    </row>
    <row r="6" spans="1:5" ht="8.25" customHeight="1" x14ac:dyDescent="0.25">
      <c r="A6" s="5"/>
    </row>
    <row r="7" spans="1:5" x14ac:dyDescent="0.25">
      <c r="A7" s="5" t="s">
        <v>12</v>
      </c>
      <c r="B7" s="57">
        <f>'Introducció de dades'!D5</f>
        <v>0.12</v>
      </c>
      <c r="C7" s="18" t="s">
        <v>13</v>
      </c>
    </row>
    <row r="8" spans="1:5" x14ac:dyDescent="0.25">
      <c r="D8" s="5" t="s">
        <v>21</v>
      </c>
      <c r="E8" t="s">
        <v>22</v>
      </c>
    </row>
    <row r="9" spans="1:5" x14ac:dyDescent="0.25">
      <c r="A9" s="2"/>
      <c r="B9" s="61" t="s">
        <v>23</v>
      </c>
      <c r="C9" s="62"/>
      <c r="D9" s="62"/>
      <c r="E9" s="63"/>
    </row>
    <row r="10" spans="1:5" x14ac:dyDescent="0.25">
      <c r="A10" s="2" t="s">
        <v>61</v>
      </c>
      <c r="B10" s="1" t="str">
        <f>CONCATENATE('Introducció de dades'!C8," anys")</f>
        <v>10 anys</v>
      </c>
      <c r="C10" s="1" t="str">
        <f>CONCATENATE('Introducció de dades'!C9," anys")</f>
        <v>15 anys</v>
      </c>
      <c r="D10" s="1" t="str">
        <f>CONCATENATE('Introducció de dades'!C10," anys")</f>
        <v>25 anys</v>
      </c>
      <c r="E10" s="1" t="s">
        <v>24</v>
      </c>
    </row>
    <row r="11" spans="1:5" x14ac:dyDescent="0.25">
      <c r="A11" s="51">
        <v>1000</v>
      </c>
      <c r="B11" s="3">
        <f>$A11/($B$3*'Introducció de dades'!$C$8)</f>
        <v>0.27397260273972601</v>
      </c>
      <c r="C11" s="3">
        <f>$A11/($B$3*'Introducció de dades'!$C$9)</f>
        <v>0.18264840182648401</v>
      </c>
      <c r="D11" s="3">
        <f>$A11/($B$3*'Introducció de dades'!$C$10)</f>
        <v>0.1095890410958904</v>
      </c>
      <c r="E11" s="4">
        <f>B7-B5</f>
        <v>7.9999999999999988E-2</v>
      </c>
    </row>
    <row r="12" spans="1:5" x14ac:dyDescent="0.25">
      <c r="A12" s="51">
        <v>950</v>
      </c>
      <c r="B12" s="3">
        <f>$A12/($B$3*'Introducció de dades'!$C$8)</f>
        <v>0.26027397260273971</v>
      </c>
      <c r="C12" s="3">
        <f>$A12/($B$3*'Introducció de dades'!$C$9)</f>
        <v>0.17351598173515981</v>
      </c>
      <c r="D12" s="3">
        <f>$A12/($B$3*'Introducció de dades'!$C$10)</f>
        <v>0.10410958904109589</v>
      </c>
      <c r="E12" s="53">
        <f t="shared" ref="E12:E29" si="0">E11</f>
        <v>7.9999999999999988E-2</v>
      </c>
    </row>
    <row r="13" spans="1:5" x14ac:dyDescent="0.25">
      <c r="A13" s="51">
        <v>900</v>
      </c>
      <c r="B13" s="3">
        <f>$A13/($B$3*'Introducció de dades'!$C$8)</f>
        <v>0.24657534246575341</v>
      </c>
      <c r="C13" s="3">
        <f>$A13/($B$3*'Introducció de dades'!$C$9)</f>
        <v>0.16438356164383561</v>
      </c>
      <c r="D13" s="3">
        <f>$A13/($B$3*'Introducció de dades'!$C$10)</f>
        <v>9.8630136986301367E-2</v>
      </c>
      <c r="E13" s="53">
        <f t="shared" si="0"/>
        <v>7.9999999999999988E-2</v>
      </c>
    </row>
    <row r="14" spans="1:5" x14ac:dyDescent="0.25">
      <c r="A14" s="51">
        <v>850</v>
      </c>
      <c r="B14" s="3">
        <f>$A14/($B$3*'Introducció de dades'!$C$8)</f>
        <v>0.23287671232876711</v>
      </c>
      <c r="C14" s="3">
        <f>$A14/($B$3*'Introducció de dades'!$C$9)</f>
        <v>0.15525114155251141</v>
      </c>
      <c r="D14" s="3">
        <f>$A14/($B$3*'Introducció de dades'!$C$10)</f>
        <v>9.3150684931506855E-2</v>
      </c>
      <c r="E14" s="53">
        <f t="shared" si="0"/>
        <v>7.9999999999999988E-2</v>
      </c>
    </row>
    <row r="15" spans="1:5" x14ac:dyDescent="0.25">
      <c r="A15" s="51">
        <v>800</v>
      </c>
      <c r="B15" s="3">
        <f>$A15/($B$3*'Introducció de dades'!$C$8)</f>
        <v>0.21917808219178081</v>
      </c>
      <c r="C15" s="3">
        <f>$A15/($B$3*'Introducció de dades'!$C$9)</f>
        <v>0.14611872146118721</v>
      </c>
      <c r="D15" s="3">
        <f>$A15/($B$3*'Introducció de dades'!$C$10)</f>
        <v>8.7671232876712329E-2</v>
      </c>
      <c r="E15" s="53">
        <f t="shared" si="0"/>
        <v>7.9999999999999988E-2</v>
      </c>
    </row>
    <row r="16" spans="1:5" x14ac:dyDescent="0.25">
      <c r="A16" s="51">
        <v>750</v>
      </c>
      <c r="B16" s="3">
        <f>$A16/($B$3*'Introducció de dades'!$C$8)</f>
        <v>0.20547945205479451</v>
      </c>
      <c r="C16" s="3">
        <f>$A16/($B$3*'Introducció de dades'!$C$9)</f>
        <v>0.13698630136986301</v>
      </c>
      <c r="D16" s="3">
        <f>$A16/($B$3*'Introducció de dades'!$C$10)</f>
        <v>8.2191780821917804E-2</v>
      </c>
      <c r="E16" s="53">
        <f t="shared" si="0"/>
        <v>7.9999999999999988E-2</v>
      </c>
    </row>
    <row r="17" spans="1:5" x14ac:dyDescent="0.25">
      <c r="A17" s="51">
        <v>700</v>
      </c>
      <c r="B17" s="3">
        <f>$A17/($B$3*'Introducció de dades'!$C$8)</f>
        <v>0.19178082191780821</v>
      </c>
      <c r="C17" s="3">
        <f>$A17/($B$3*'Introducció de dades'!$C$9)</f>
        <v>0.12785388127853881</v>
      </c>
      <c r="D17" s="3">
        <f>$A17/($B$3*'Introducció de dades'!$C$10)</f>
        <v>7.6712328767123292E-2</v>
      </c>
      <c r="E17" s="53">
        <f t="shared" si="0"/>
        <v>7.9999999999999988E-2</v>
      </c>
    </row>
    <row r="18" spans="1:5" x14ac:dyDescent="0.25">
      <c r="A18" s="51">
        <v>650</v>
      </c>
      <c r="B18" s="3">
        <f>$A18/($B$3*'Introducció de dades'!$C$8)</f>
        <v>0.17808219178082191</v>
      </c>
      <c r="C18" s="3">
        <f>$A18/($B$3*'Introducció de dades'!$C$9)</f>
        <v>0.11872146118721461</v>
      </c>
      <c r="D18" s="3">
        <f>$A18/($B$3*'Introducció de dades'!$C$10)</f>
        <v>7.1232876712328766E-2</v>
      </c>
      <c r="E18" s="53">
        <f t="shared" si="0"/>
        <v>7.9999999999999988E-2</v>
      </c>
    </row>
    <row r="19" spans="1:5" x14ac:dyDescent="0.25">
      <c r="A19" s="51">
        <v>600</v>
      </c>
      <c r="B19" s="3">
        <f>$A19/($B$3*'Introducció de dades'!$C$8)</f>
        <v>0.16438356164383561</v>
      </c>
      <c r="C19" s="3">
        <f>$A19/($B$3*'Introducció de dades'!$C$9)</f>
        <v>0.1095890410958904</v>
      </c>
      <c r="D19" s="3">
        <f>$A19/($B$3*'Introducció de dades'!$C$10)</f>
        <v>6.575342465753424E-2</v>
      </c>
      <c r="E19" s="53">
        <f t="shared" si="0"/>
        <v>7.9999999999999988E-2</v>
      </c>
    </row>
    <row r="20" spans="1:5" x14ac:dyDescent="0.25">
      <c r="A20" s="52">
        <v>550</v>
      </c>
      <c r="B20" s="3">
        <f>$A20/($B$3*'Introducció de dades'!$C$8)</f>
        <v>0.15068493150684931</v>
      </c>
      <c r="C20" s="3">
        <f>$A20/($B$3*'Introducció de dades'!$C$9)</f>
        <v>0.1004566210045662</v>
      </c>
      <c r="D20" s="3">
        <f>$A20/($B$3*'Introducció de dades'!$C$10)</f>
        <v>6.0273972602739728E-2</v>
      </c>
      <c r="E20" s="53">
        <f t="shared" si="0"/>
        <v>7.9999999999999988E-2</v>
      </c>
    </row>
    <row r="21" spans="1:5" x14ac:dyDescent="0.25">
      <c r="A21" s="52">
        <v>500</v>
      </c>
      <c r="B21" s="3">
        <f>$A21/($B$3*'Introducció de dades'!$C$8)</f>
        <v>0.13698630136986301</v>
      </c>
      <c r="C21" s="3">
        <f>$A21/($B$3*'Introducció de dades'!$C$9)</f>
        <v>9.1324200913242004E-2</v>
      </c>
      <c r="D21" s="3">
        <f>$A21/($B$3*'Introducció de dades'!$C$10)</f>
        <v>5.4794520547945202E-2</v>
      </c>
      <c r="E21" s="53">
        <f t="shared" si="0"/>
        <v>7.9999999999999988E-2</v>
      </c>
    </row>
    <row r="22" spans="1:5" x14ac:dyDescent="0.25">
      <c r="A22" s="52">
        <v>450</v>
      </c>
      <c r="B22" s="3">
        <f>$A22/($B$3*'Introducció de dades'!$C$8)</f>
        <v>0.12328767123287671</v>
      </c>
      <c r="C22" s="3">
        <f>$A22/($B$3*'Introducció de dades'!$C$9)</f>
        <v>8.2191780821917804E-2</v>
      </c>
      <c r="D22" s="3">
        <f>$A22/($B$3*'Introducció de dades'!$C$10)</f>
        <v>4.9315068493150684E-2</v>
      </c>
      <c r="E22" s="53">
        <f t="shared" si="0"/>
        <v>7.9999999999999988E-2</v>
      </c>
    </row>
    <row r="23" spans="1:5" x14ac:dyDescent="0.25">
      <c r="A23" s="52">
        <v>400</v>
      </c>
      <c r="B23" s="3">
        <f>$A23/($B$3*'Introducció de dades'!$C$8)</f>
        <v>0.1095890410958904</v>
      </c>
      <c r="C23" s="3">
        <f>$A23/($B$3*'Introducció de dades'!$C$9)</f>
        <v>7.3059360730593603E-2</v>
      </c>
      <c r="D23" s="3">
        <f>$A23/($B$3*'Introducció de dades'!$C$10)</f>
        <v>4.3835616438356165E-2</v>
      </c>
      <c r="E23" s="53">
        <f t="shared" si="0"/>
        <v>7.9999999999999988E-2</v>
      </c>
    </row>
    <row r="24" spans="1:5" x14ac:dyDescent="0.25">
      <c r="A24" s="52">
        <v>350</v>
      </c>
      <c r="B24" s="3">
        <f>$A24/($B$3*'Introducció de dades'!$C$8)</f>
        <v>9.5890410958904104E-2</v>
      </c>
      <c r="C24" s="3">
        <f>$A24/($B$3*'Introducció de dades'!$C$9)</f>
        <v>6.3926940639269403E-2</v>
      </c>
      <c r="D24" s="3">
        <f>$A24/($B$3*'Introducció de dades'!$C$10)</f>
        <v>3.8356164383561646E-2</v>
      </c>
      <c r="E24" s="53">
        <f t="shared" si="0"/>
        <v>7.9999999999999988E-2</v>
      </c>
    </row>
    <row r="25" spans="1:5" x14ac:dyDescent="0.25">
      <c r="A25" s="52">
        <v>300</v>
      </c>
      <c r="B25" s="3">
        <f>$A25/($B$3*'Introducció de dades'!$C$8)</f>
        <v>8.2191780821917804E-2</v>
      </c>
      <c r="C25" s="3">
        <f>$A25/($B$3*'Introducció de dades'!$C$9)</f>
        <v>5.4794520547945202E-2</v>
      </c>
      <c r="D25" s="3">
        <f>$A25/($B$3*'Introducció de dades'!$C$10)</f>
        <v>3.287671232876712E-2</v>
      </c>
      <c r="E25" s="53">
        <f t="shared" si="0"/>
        <v>7.9999999999999988E-2</v>
      </c>
    </row>
    <row r="26" spans="1:5" x14ac:dyDescent="0.25">
      <c r="A26" s="52">
        <v>250</v>
      </c>
      <c r="B26" s="3">
        <f>$A26/($B$3*'Introducció de dades'!$C$8)</f>
        <v>6.8493150684931503E-2</v>
      </c>
      <c r="C26" s="3">
        <f>$A26/($B$3*'Introducció de dades'!$C$9)</f>
        <v>4.5662100456621002E-2</v>
      </c>
      <c r="D26" s="3">
        <f>$A26/($B$3*'Introducció de dades'!$C$10)</f>
        <v>2.7397260273972601E-2</v>
      </c>
      <c r="E26" s="53">
        <f t="shared" si="0"/>
        <v>7.9999999999999988E-2</v>
      </c>
    </row>
    <row r="27" spans="1:5" x14ac:dyDescent="0.25">
      <c r="A27" s="52">
        <v>200</v>
      </c>
      <c r="B27" s="3">
        <f>$A27/($B$3*'Introducció de dades'!$C$8)</f>
        <v>5.4794520547945202E-2</v>
      </c>
      <c r="C27" s="3">
        <f>$A27/($B$3*'Introducció de dades'!$C$9)</f>
        <v>3.6529680365296802E-2</v>
      </c>
      <c r="D27" s="3">
        <f>$A27/($B$3*'Introducció de dades'!$C$10)</f>
        <v>2.1917808219178082E-2</v>
      </c>
      <c r="E27" s="53">
        <f t="shared" si="0"/>
        <v>7.9999999999999988E-2</v>
      </c>
    </row>
    <row r="28" spans="1:5" x14ac:dyDescent="0.25">
      <c r="A28" s="52">
        <v>150</v>
      </c>
      <c r="B28" s="3">
        <f>$A28/($B$3*'Introducció de dades'!$C$8)</f>
        <v>4.1095890410958902E-2</v>
      </c>
      <c r="C28" s="3">
        <f>$A28/($B$3*'Introducció de dades'!$C$9)</f>
        <v>2.7397260273972601E-2</v>
      </c>
      <c r="D28" s="3">
        <f>$A28/($B$3*'Introducció de dades'!$C$10)</f>
        <v>1.643835616438356E-2</v>
      </c>
      <c r="E28" s="53">
        <f t="shared" si="0"/>
        <v>7.9999999999999988E-2</v>
      </c>
    </row>
    <row r="29" spans="1:5" x14ac:dyDescent="0.25">
      <c r="A29" s="52">
        <v>100</v>
      </c>
      <c r="B29" s="3">
        <f>$A29/($B$3*'Introducció de dades'!$C$8)</f>
        <v>2.7397260273972601E-2</v>
      </c>
      <c r="C29" s="3">
        <f>$A29/($B$3*'Introducció de dades'!$C$9)</f>
        <v>1.8264840182648401E-2</v>
      </c>
      <c r="D29" s="3">
        <f>$A29/($B$3*'Introducció de dades'!$C$10)</f>
        <v>1.0958904109589041E-2</v>
      </c>
      <c r="E29" s="53">
        <f t="shared" si="0"/>
        <v>7.9999999999999988E-2</v>
      </c>
    </row>
    <row r="30" spans="1:5" ht="10.5" customHeight="1" x14ac:dyDescent="0.25">
      <c r="B30" s="18" t="s">
        <v>60</v>
      </c>
    </row>
    <row r="31" spans="1:5" ht="10.5" customHeight="1" x14ac:dyDescent="0.25">
      <c r="B31" s="18" t="s">
        <v>62</v>
      </c>
    </row>
    <row r="32" spans="1:5" x14ac:dyDescent="0.25">
      <c r="A32" s="6" t="s">
        <v>25</v>
      </c>
    </row>
    <row r="33" spans="1:3" x14ac:dyDescent="0.25">
      <c r="A33" s="5" t="s">
        <v>26</v>
      </c>
      <c r="B33" s="11">
        <v>3</v>
      </c>
      <c r="C33" s="18" t="s">
        <v>58</v>
      </c>
    </row>
    <row r="34" spans="1:3" ht="5.25" customHeight="1" x14ac:dyDescent="0.25">
      <c r="A34" s="5"/>
      <c r="B34" s="10"/>
    </row>
    <row r="35" spans="1:3" x14ac:dyDescent="0.25">
      <c r="A35" s="5" t="s">
        <v>27</v>
      </c>
      <c r="B35" s="8" t="s">
        <v>28</v>
      </c>
    </row>
    <row r="36" spans="1:3" ht="5.25" customHeight="1" x14ac:dyDescent="0.25"/>
    <row r="37" spans="1:3" x14ac:dyDescent="0.25">
      <c r="A37" s="5" t="s">
        <v>29</v>
      </c>
      <c r="B37" s="15">
        <f>IFERROR(VLOOKUP(B35,preubat,4,FALSE), "Indica la durada de bateria de nou a la casella de sobre")</f>
        <v>399.99999999999994</v>
      </c>
      <c r="C37" s="18" t="s">
        <v>59</v>
      </c>
    </row>
    <row r="38" spans="1:3" ht="6.75" customHeight="1" x14ac:dyDescent="0.25"/>
    <row r="39" spans="1:3" x14ac:dyDescent="0.25">
      <c r="A39" s="5" t="s">
        <v>30</v>
      </c>
      <c r="B39" s="16">
        <f>IFERROR(B37*B33,"")</f>
        <v>1199.9999999999998</v>
      </c>
    </row>
  </sheetData>
  <sheetProtection sheet="1" objects="1" scenarios="1"/>
  <mergeCells count="1">
    <mergeCell ref="B9:E9"/>
  </mergeCells>
  <conditionalFormatting sqref="B11:D29">
    <cfRule type="cellIs" dxfId="5" priority="4" operator="greaterThan">
      <formula>$E$11+0.1*$E$11</formula>
    </cfRule>
    <cfRule type="cellIs" dxfId="4" priority="6" operator="lessThan">
      <formula>$E$11</formula>
    </cfRule>
  </conditionalFormatting>
  <dataValidations count="1">
    <dataValidation type="list" allowBlank="1" showInputMessage="1" showErrorMessage="1" sqref="B35" xr:uid="{CAB84A5A-4959-48E4-8690-82515FEC4400}">
      <formula1>durada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ABBD78AC-D57B-43D5-969A-57D1FBE52653}">
            <x14:iconSet custom="1">
              <x14:cfvo type="percent">
                <xm:f>0</xm:f>
              </x14:cfvo>
              <x14:cfvo type="num">
                <xm:f>$E$20</xm:f>
              </x14:cfvo>
              <x14:cfvo type="percent">
                <xm:f>67</xm:f>
              </x14:cfvo>
              <x14:cfIcon iconSet="3Symbols2" iconId="2"/>
              <x14:cfIcon iconSet="NoIcons" iconId="0"/>
              <x14:cfIcon iconSet="NoIcons" iconId="0"/>
            </x14:iconSet>
          </x14:cfRule>
          <xm:sqref>B11:D29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0C5E7-019A-41A3-8C56-A16790726B40}">
  <dimension ref="A1:L29"/>
  <sheetViews>
    <sheetView showGridLines="0" workbookViewId="0">
      <selection activeCell="G18" sqref="G18"/>
    </sheetView>
  </sheetViews>
  <sheetFormatPr defaultRowHeight="15" x14ac:dyDescent="0.25"/>
  <cols>
    <col min="1" max="1" width="12.28515625" customWidth="1"/>
    <col min="2" max="2" width="40.28515625" style="19" customWidth="1"/>
    <col min="3" max="3" width="14.7109375" style="21" customWidth="1"/>
    <col min="4" max="5" width="9.140625" style="22"/>
    <col min="6" max="6" width="7.140625" style="22" hidden="1" customWidth="1"/>
    <col min="7" max="7" width="2.28515625" customWidth="1"/>
    <col min="8" max="8" width="25.28515625" customWidth="1"/>
    <col min="9" max="9" width="9.140625" style="41"/>
    <col min="10" max="11" width="0" hidden="1" customWidth="1"/>
  </cols>
  <sheetData>
    <row r="1" spans="1:12" x14ac:dyDescent="0.25">
      <c r="A1" s="50" t="s">
        <v>31</v>
      </c>
      <c r="B1" s="47">
        <v>45391</v>
      </c>
    </row>
    <row r="3" spans="1:12" s="6" customFormat="1" ht="15.75" thickBot="1" x14ac:dyDescent="0.3">
      <c r="B3" s="29" t="s">
        <v>32</v>
      </c>
      <c r="C3" s="30" t="s">
        <v>33</v>
      </c>
      <c r="D3" s="31" t="s">
        <v>34</v>
      </c>
      <c r="E3" s="31" t="s">
        <v>35</v>
      </c>
      <c r="F3" s="23"/>
      <c r="H3" s="6" t="s">
        <v>36</v>
      </c>
      <c r="I3" s="42"/>
    </row>
    <row r="4" spans="1:12" ht="27" thickBot="1" x14ac:dyDescent="0.3">
      <c r="A4" s="49">
        <f>_xlfn.MINIFS(C4:C12,F4:F12,1)</f>
        <v>1569</v>
      </c>
      <c r="B4" s="32" t="s">
        <v>37</v>
      </c>
      <c r="C4" s="33">
        <v>2992.5</v>
      </c>
      <c r="D4" s="34">
        <v>5</v>
      </c>
      <c r="E4" s="33">
        <f>C4/D4</f>
        <v>598.5</v>
      </c>
      <c r="F4" s="22">
        <f>IF(D4&lt;$K$4,0,IF(D4&gt;$J$4,0,1))</f>
        <v>0</v>
      </c>
      <c r="H4" s="44" t="s">
        <v>38</v>
      </c>
      <c r="I4" s="45">
        <f>'viabilitat econ'!B33</f>
        <v>3</v>
      </c>
      <c r="J4" s="25">
        <f>I4+I8*I4</f>
        <v>3.3</v>
      </c>
      <c r="K4" s="25">
        <f>I4-I8*I4</f>
        <v>2.7</v>
      </c>
    </row>
    <row r="5" spans="1:12" ht="26.25" x14ac:dyDescent="0.25">
      <c r="B5" s="32" t="s">
        <v>39</v>
      </c>
      <c r="C5" s="33">
        <v>7248.5</v>
      </c>
      <c r="D5" s="34">
        <v>15</v>
      </c>
      <c r="E5" s="33">
        <f>C5/D5</f>
        <v>483.23333333333335</v>
      </c>
      <c r="F5" s="22">
        <f t="shared" ref="F5:F12" si="0">IF(D5&lt;$K$4,0,IF(D5&gt;$J$4,0,1))</f>
        <v>0</v>
      </c>
      <c r="H5" s="44" t="s">
        <v>40</v>
      </c>
      <c r="I5" s="45">
        <f>'viabilitat econ'!B37</f>
        <v>399.99999999999994</v>
      </c>
    </row>
    <row r="6" spans="1:12" ht="26.25" x14ac:dyDescent="0.25">
      <c r="B6" s="35" t="s">
        <v>41</v>
      </c>
      <c r="C6" s="36">
        <v>5163.25</v>
      </c>
      <c r="D6" s="37">
        <v>10</v>
      </c>
      <c r="E6" s="36">
        <f>C6/D6</f>
        <v>516.32500000000005</v>
      </c>
      <c r="F6" s="22">
        <f t="shared" si="0"/>
        <v>0</v>
      </c>
      <c r="H6" s="44" t="s">
        <v>42</v>
      </c>
      <c r="I6" s="46">
        <f>'viabilitat econ'!B39</f>
        <v>1199.9999999999998</v>
      </c>
    </row>
    <row r="7" spans="1:12" ht="26.25" x14ac:dyDescent="0.25">
      <c r="B7" s="35" t="s">
        <v>43</v>
      </c>
      <c r="C7" s="36">
        <v>3655.32</v>
      </c>
      <c r="D7" s="37">
        <v>5.0999999999999996</v>
      </c>
      <c r="E7" s="36">
        <f>C7/D7</f>
        <v>716.72941176470601</v>
      </c>
      <c r="F7" s="22">
        <f t="shared" si="0"/>
        <v>0</v>
      </c>
      <c r="H7" s="44" t="s">
        <v>44</v>
      </c>
      <c r="I7" s="45" t="str">
        <f>'viabilitat econ'!B35</f>
        <v>15 anys</v>
      </c>
    </row>
    <row r="8" spans="1:12" ht="26.25" x14ac:dyDescent="0.25">
      <c r="B8" s="35" t="s">
        <v>45</v>
      </c>
      <c r="C8" s="36">
        <v>3806.46</v>
      </c>
      <c r="D8" s="37">
        <v>7.6</v>
      </c>
      <c r="E8" s="36">
        <f>C8/D8</f>
        <v>500.85</v>
      </c>
      <c r="F8" s="22">
        <f t="shared" si="0"/>
        <v>0</v>
      </c>
      <c r="H8" s="44" t="s">
        <v>46</v>
      </c>
      <c r="I8" s="48">
        <v>0.1</v>
      </c>
      <c r="L8" s="60" t="s">
        <v>47</v>
      </c>
    </row>
    <row r="9" spans="1:12" ht="26.25" x14ac:dyDescent="0.25">
      <c r="B9" s="35" t="s">
        <v>48</v>
      </c>
      <c r="C9" s="36">
        <v>5819.61</v>
      </c>
      <c r="D9" s="37">
        <v>10.199999999999999</v>
      </c>
      <c r="E9" s="36">
        <f t="shared" ref="E9:E12" si="1">C9/D9</f>
        <v>570.54999999999995</v>
      </c>
      <c r="F9" s="22">
        <f t="shared" si="0"/>
        <v>0</v>
      </c>
    </row>
    <row r="10" spans="1:12" ht="26.25" x14ac:dyDescent="0.25">
      <c r="B10" s="35" t="s">
        <v>49</v>
      </c>
      <c r="C10" s="36">
        <v>1569</v>
      </c>
      <c r="D10" s="37">
        <v>3.2</v>
      </c>
      <c r="E10" s="36">
        <f t="shared" si="1"/>
        <v>490.3125</v>
      </c>
      <c r="F10" s="22">
        <f t="shared" si="0"/>
        <v>1</v>
      </c>
    </row>
    <row r="11" spans="1:12" ht="26.25" x14ac:dyDescent="0.25">
      <c r="B11" s="35" t="s">
        <v>50</v>
      </c>
      <c r="C11" s="36">
        <v>1299</v>
      </c>
      <c r="D11" s="37">
        <v>2.5</v>
      </c>
      <c r="E11" s="36">
        <f t="shared" si="1"/>
        <v>519.6</v>
      </c>
      <c r="F11" s="22">
        <f t="shared" si="0"/>
        <v>0</v>
      </c>
    </row>
    <row r="12" spans="1:12" x14ac:dyDescent="0.25">
      <c r="B12" s="38" t="s">
        <v>51</v>
      </c>
      <c r="C12" s="39">
        <v>7990</v>
      </c>
      <c r="D12" s="40">
        <v>10.5</v>
      </c>
      <c r="E12" s="39">
        <f t="shared" si="1"/>
        <v>760.95238095238096</v>
      </c>
      <c r="F12" s="22">
        <f t="shared" si="0"/>
        <v>0</v>
      </c>
    </row>
    <row r="13" spans="1:12" x14ac:dyDescent="0.25">
      <c r="B13" s="20"/>
      <c r="C13" s="24"/>
      <c r="D13" s="25"/>
      <c r="E13" s="24"/>
    </row>
    <row r="14" spans="1:12" x14ac:dyDescent="0.25">
      <c r="A14" s="6" t="s">
        <v>52</v>
      </c>
      <c r="C14" s="24"/>
      <c r="D14" s="25"/>
      <c r="E14" s="24"/>
    </row>
    <row r="15" spans="1:12" s="17" customFormat="1" ht="24" x14ac:dyDescent="0.2">
      <c r="B15" s="26" t="s">
        <v>53</v>
      </c>
      <c r="C15" s="27"/>
      <c r="D15" s="28"/>
      <c r="E15" s="27"/>
      <c r="F15" s="28"/>
      <c r="I15" s="43"/>
    </row>
    <row r="16" spans="1:12" x14ac:dyDescent="0.25">
      <c r="C16" s="24"/>
      <c r="D16" s="25"/>
      <c r="E16" s="24"/>
    </row>
    <row r="17" spans="3:5" x14ac:dyDescent="0.25">
      <c r="C17" s="24"/>
      <c r="D17" s="25"/>
      <c r="E17" s="24"/>
    </row>
    <row r="18" spans="3:5" x14ac:dyDescent="0.25">
      <c r="C18" s="24"/>
      <c r="D18" s="25"/>
      <c r="E18" s="24"/>
    </row>
    <row r="19" spans="3:5" x14ac:dyDescent="0.25">
      <c r="C19" s="24"/>
      <c r="D19" s="25"/>
      <c r="E19" s="24"/>
    </row>
    <row r="20" spans="3:5" x14ac:dyDescent="0.25">
      <c r="C20" s="24"/>
      <c r="D20" s="25"/>
      <c r="E20" s="24"/>
    </row>
    <row r="21" spans="3:5" x14ac:dyDescent="0.25">
      <c r="C21" s="24"/>
      <c r="D21" s="25"/>
      <c r="E21" s="24"/>
    </row>
    <row r="22" spans="3:5" x14ac:dyDescent="0.25">
      <c r="C22" s="24"/>
      <c r="D22" s="25"/>
      <c r="E22" s="24"/>
    </row>
    <row r="23" spans="3:5" x14ac:dyDescent="0.25">
      <c r="C23" s="24"/>
      <c r="D23" s="25"/>
      <c r="E23" s="24"/>
    </row>
    <row r="24" spans="3:5" x14ac:dyDescent="0.25">
      <c r="C24" s="24"/>
      <c r="D24" s="25"/>
      <c r="E24" s="24"/>
    </row>
    <row r="25" spans="3:5" x14ac:dyDescent="0.25">
      <c r="C25" s="24"/>
      <c r="D25" s="25"/>
      <c r="E25" s="24"/>
    </row>
    <row r="26" spans="3:5" x14ac:dyDescent="0.25">
      <c r="C26" s="24"/>
      <c r="D26" s="25"/>
      <c r="E26" s="24"/>
    </row>
    <row r="27" spans="3:5" x14ac:dyDescent="0.25">
      <c r="C27" s="24"/>
      <c r="D27" s="25"/>
      <c r="E27" s="24"/>
    </row>
    <row r="28" spans="3:5" x14ac:dyDescent="0.25">
      <c r="C28" s="24"/>
      <c r="D28" s="25"/>
      <c r="E28" s="24"/>
    </row>
    <row r="29" spans="3:5" x14ac:dyDescent="0.25">
      <c r="C29" s="24"/>
      <c r="D29" s="25"/>
      <c r="E29" s="24"/>
    </row>
  </sheetData>
  <sheetProtection sheet="1" objects="1" scenarios="1"/>
  <phoneticPr fontId="7" type="noConversion"/>
  <conditionalFormatting sqref="B4:E12">
    <cfRule type="expression" dxfId="3" priority="1">
      <formula>$C4+$F4=$A$4+1</formula>
    </cfRule>
    <cfRule type="expression" dxfId="2" priority="2">
      <formula>$F4=1</formula>
    </cfRule>
  </conditionalFormatting>
  <hyperlinks>
    <hyperlink ref="B15" r:id="rId1" xr:uid="{1BDE795C-EC28-400A-B724-07D89D734C0F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608CD-BC8E-4B89-9D8E-D2053BAAC071}">
  <dimension ref="A1:N20"/>
  <sheetViews>
    <sheetView workbookViewId="0">
      <selection activeCell="J32" sqref="J32"/>
    </sheetView>
  </sheetViews>
  <sheetFormatPr defaultRowHeight="15" x14ac:dyDescent="0.25"/>
  <sheetData>
    <row r="1" spans="1:14" x14ac:dyDescent="0.25">
      <c r="A1" t="str">
        <f>'viabilitat econ'!B10</f>
        <v>10 anys</v>
      </c>
      <c r="B1" s="14">
        <f>MAX(K2:K20)</f>
        <v>6.8493150684931503E-2</v>
      </c>
      <c r="C1">
        <f>'Introducció de dades'!C8</f>
        <v>10</v>
      </c>
      <c r="D1">
        <f>B1*'viabilitat econ'!$B$3*Full2!C1</f>
        <v>250</v>
      </c>
      <c r="G1" t="s">
        <v>24</v>
      </c>
      <c r="H1" s="1" t="s">
        <v>54</v>
      </c>
      <c r="I1" s="1" t="s">
        <v>28</v>
      </c>
      <c r="J1" s="1" t="s">
        <v>55</v>
      </c>
      <c r="K1" s="13" t="s">
        <v>54</v>
      </c>
      <c r="L1" s="13" t="s">
        <v>28</v>
      </c>
      <c r="M1" s="13" t="s">
        <v>55</v>
      </c>
      <c r="N1" s="13" t="s">
        <v>56</v>
      </c>
    </row>
    <row r="2" spans="1:14" x14ac:dyDescent="0.25">
      <c r="A2" t="str">
        <f>'viabilitat econ'!C10</f>
        <v>15 anys</v>
      </c>
      <c r="B2" s="14">
        <f>MAX(L2:L20)</f>
        <v>7.3059360730593603E-2</v>
      </c>
      <c r="C2">
        <f>'Introducció de dades'!C9</f>
        <v>15</v>
      </c>
      <c r="D2">
        <f>B2*'viabilitat econ'!$B$3*Full2!C2</f>
        <v>399.99999999999994</v>
      </c>
      <c r="G2" s="12">
        <f>'viabilitat econ'!E11</f>
        <v>7.9999999999999988E-2</v>
      </c>
      <c r="H2" s="3">
        <f>'viabilitat econ'!B11</f>
        <v>0.27397260273972601</v>
      </c>
      <c r="I2" s="3">
        <f>'viabilitat econ'!C11</f>
        <v>0.18264840182648401</v>
      </c>
      <c r="J2" s="3">
        <f>'viabilitat econ'!D11</f>
        <v>0.1095890410958904</v>
      </c>
      <c r="K2" s="3">
        <f>IF(H2&lt;$G$2,H2,0)</f>
        <v>0</v>
      </c>
      <c r="L2" s="3">
        <f>IF(I2&lt;$G$2,I2,0)</f>
        <v>0</v>
      </c>
      <c r="M2" s="3">
        <f>IF(J2&lt;$G$2,J2,0)</f>
        <v>0</v>
      </c>
      <c r="N2" s="2">
        <f>'viabilitat econ'!A11</f>
        <v>1000</v>
      </c>
    </row>
    <row r="3" spans="1:14" x14ac:dyDescent="0.25">
      <c r="A3" t="str">
        <f>'viabilitat econ'!D10</f>
        <v>25 anys</v>
      </c>
      <c r="B3" s="14">
        <f>MAX(M2:M20)</f>
        <v>7.6712328767123292E-2</v>
      </c>
      <c r="C3">
        <f>'Introducció de dades'!C10</f>
        <v>25</v>
      </c>
      <c r="D3">
        <f>B3*'viabilitat econ'!$B$3*Full2!C3</f>
        <v>700</v>
      </c>
      <c r="H3" s="3">
        <f>'viabilitat econ'!B12</f>
        <v>0.26027397260273971</v>
      </c>
      <c r="I3" s="3">
        <f>'viabilitat econ'!C12</f>
        <v>0.17351598173515981</v>
      </c>
      <c r="J3" s="3">
        <f>'viabilitat econ'!D12</f>
        <v>0.10410958904109589</v>
      </c>
      <c r="K3" s="3">
        <f t="shared" ref="K3:K20" si="0">IF(H3&lt;$G$2,H3,0)</f>
        <v>0</v>
      </c>
      <c r="L3" s="3">
        <f t="shared" ref="L3:M20" si="1">IF(I3&lt;$G$2,I3,0)</f>
        <v>0</v>
      </c>
      <c r="M3" s="3">
        <f t="shared" si="1"/>
        <v>0</v>
      </c>
      <c r="N3" s="2">
        <f>'viabilitat econ'!A12</f>
        <v>950</v>
      </c>
    </row>
    <row r="4" spans="1:14" x14ac:dyDescent="0.25">
      <c r="H4" s="3">
        <f>'viabilitat econ'!B13</f>
        <v>0.24657534246575341</v>
      </c>
      <c r="I4" s="3">
        <f>'viabilitat econ'!C13</f>
        <v>0.16438356164383561</v>
      </c>
      <c r="J4" s="3">
        <f>'viabilitat econ'!D13</f>
        <v>9.8630136986301367E-2</v>
      </c>
      <c r="K4" s="3">
        <f t="shared" si="0"/>
        <v>0</v>
      </c>
      <c r="L4" s="3">
        <f t="shared" si="1"/>
        <v>0</v>
      </c>
      <c r="M4" s="3">
        <f t="shared" si="1"/>
        <v>0</v>
      </c>
      <c r="N4" s="2">
        <f>'viabilitat econ'!A13</f>
        <v>900</v>
      </c>
    </row>
    <row r="5" spans="1:14" x14ac:dyDescent="0.25">
      <c r="H5" s="3">
        <f>'viabilitat econ'!B14</f>
        <v>0.23287671232876711</v>
      </c>
      <c r="I5" s="3">
        <f>'viabilitat econ'!C14</f>
        <v>0.15525114155251141</v>
      </c>
      <c r="J5" s="3">
        <f>'viabilitat econ'!D14</f>
        <v>9.3150684931506855E-2</v>
      </c>
      <c r="K5" s="3">
        <f t="shared" si="0"/>
        <v>0</v>
      </c>
      <c r="L5" s="3">
        <f t="shared" si="1"/>
        <v>0</v>
      </c>
      <c r="M5" s="3">
        <f t="shared" si="1"/>
        <v>0</v>
      </c>
      <c r="N5" s="2">
        <f>'viabilitat econ'!A14</f>
        <v>850</v>
      </c>
    </row>
    <row r="6" spans="1:14" x14ac:dyDescent="0.25">
      <c r="H6" s="3">
        <f>'viabilitat econ'!B15</f>
        <v>0.21917808219178081</v>
      </c>
      <c r="I6" s="3">
        <f>'viabilitat econ'!C15</f>
        <v>0.14611872146118721</v>
      </c>
      <c r="J6" s="3">
        <f>'viabilitat econ'!D15</f>
        <v>8.7671232876712329E-2</v>
      </c>
      <c r="K6" s="3">
        <f t="shared" si="0"/>
        <v>0</v>
      </c>
      <c r="L6" s="3">
        <f t="shared" si="1"/>
        <v>0</v>
      </c>
      <c r="M6" s="3">
        <f t="shared" si="1"/>
        <v>0</v>
      </c>
      <c r="N6" s="2">
        <f>'viabilitat econ'!A15</f>
        <v>800</v>
      </c>
    </row>
    <row r="7" spans="1:14" x14ac:dyDescent="0.25">
      <c r="H7" s="3">
        <f>'viabilitat econ'!B16</f>
        <v>0.20547945205479451</v>
      </c>
      <c r="I7" s="3">
        <f>'viabilitat econ'!C16</f>
        <v>0.13698630136986301</v>
      </c>
      <c r="J7" s="3">
        <f>'viabilitat econ'!D16</f>
        <v>8.2191780821917804E-2</v>
      </c>
      <c r="K7" s="3">
        <f t="shared" si="0"/>
        <v>0</v>
      </c>
      <c r="L7" s="3">
        <f t="shared" si="1"/>
        <v>0</v>
      </c>
      <c r="M7" s="3">
        <f t="shared" si="1"/>
        <v>0</v>
      </c>
      <c r="N7" s="2">
        <f>'viabilitat econ'!A16</f>
        <v>750</v>
      </c>
    </row>
    <row r="8" spans="1:14" x14ac:dyDescent="0.25">
      <c r="H8" s="3">
        <f>'viabilitat econ'!B17</f>
        <v>0.19178082191780821</v>
      </c>
      <c r="I8" s="3">
        <f>'viabilitat econ'!C17</f>
        <v>0.12785388127853881</v>
      </c>
      <c r="J8" s="3">
        <f>'viabilitat econ'!D17</f>
        <v>7.6712328767123292E-2</v>
      </c>
      <c r="K8" s="3">
        <f t="shared" si="0"/>
        <v>0</v>
      </c>
      <c r="L8" s="3">
        <f t="shared" si="1"/>
        <v>0</v>
      </c>
      <c r="M8" s="3">
        <f t="shared" si="1"/>
        <v>7.6712328767123292E-2</v>
      </c>
      <c r="N8" s="2">
        <f>'viabilitat econ'!A17</f>
        <v>700</v>
      </c>
    </row>
    <row r="9" spans="1:14" x14ac:dyDescent="0.25">
      <c r="H9" s="3">
        <f>'viabilitat econ'!B18</f>
        <v>0.17808219178082191</v>
      </c>
      <c r="I9" s="3">
        <f>'viabilitat econ'!C18</f>
        <v>0.11872146118721461</v>
      </c>
      <c r="J9" s="3">
        <f>'viabilitat econ'!D18</f>
        <v>7.1232876712328766E-2</v>
      </c>
      <c r="K9" s="3">
        <f t="shared" si="0"/>
        <v>0</v>
      </c>
      <c r="L9" s="3">
        <f t="shared" si="1"/>
        <v>0</v>
      </c>
      <c r="M9" s="3">
        <f t="shared" si="1"/>
        <v>7.1232876712328766E-2</v>
      </c>
      <c r="N9" s="2">
        <f>'viabilitat econ'!A18</f>
        <v>650</v>
      </c>
    </row>
    <row r="10" spans="1:14" x14ac:dyDescent="0.25">
      <c r="H10" s="3">
        <f>'viabilitat econ'!B19</f>
        <v>0.16438356164383561</v>
      </c>
      <c r="I10" s="3">
        <f>'viabilitat econ'!C19</f>
        <v>0.1095890410958904</v>
      </c>
      <c r="J10" s="3">
        <f>'viabilitat econ'!D19</f>
        <v>6.575342465753424E-2</v>
      </c>
      <c r="K10" s="3">
        <f t="shared" si="0"/>
        <v>0</v>
      </c>
      <c r="L10" s="3">
        <f t="shared" si="1"/>
        <v>0</v>
      </c>
      <c r="M10" s="3">
        <f t="shared" si="1"/>
        <v>6.575342465753424E-2</v>
      </c>
      <c r="N10" s="2">
        <f>'viabilitat econ'!A19</f>
        <v>600</v>
      </c>
    </row>
    <row r="11" spans="1:14" x14ac:dyDescent="0.25">
      <c r="H11" s="3">
        <f>'viabilitat econ'!B20</f>
        <v>0.15068493150684931</v>
      </c>
      <c r="I11" s="3">
        <f>'viabilitat econ'!C20</f>
        <v>0.1004566210045662</v>
      </c>
      <c r="J11" s="3">
        <f>'viabilitat econ'!D20</f>
        <v>6.0273972602739728E-2</v>
      </c>
      <c r="K11" s="3">
        <f t="shared" si="0"/>
        <v>0</v>
      </c>
      <c r="L11" s="3">
        <f t="shared" si="1"/>
        <v>0</v>
      </c>
      <c r="M11" s="3">
        <f t="shared" si="1"/>
        <v>6.0273972602739728E-2</v>
      </c>
      <c r="N11" s="2">
        <f>'viabilitat econ'!A20</f>
        <v>550</v>
      </c>
    </row>
    <row r="12" spans="1:14" x14ac:dyDescent="0.25">
      <c r="H12" s="3">
        <f>'viabilitat econ'!B21</f>
        <v>0.13698630136986301</v>
      </c>
      <c r="I12" s="3">
        <f>'viabilitat econ'!C21</f>
        <v>9.1324200913242004E-2</v>
      </c>
      <c r="J12" s="3">
        <f>'viabilitat econ'!D21</f>
        <v>5.4794520547945202E-2</v>
      </c>
      <c r="K12" s="3">
        <f t="shared" si="0"/>
        <v>0</v>
      </c>
      <c r="L12" s="3">
        <f t="shared" si="1"/>
        <v>0</v>
      </c>
      <c r="M12" s="3">
        <f t="shared" si="1"/>
        <v>5.4794520547945202E-2</v>
      </c>
      <c r="N12" s="2">
        <f>'viabilitat econ'!A21</f>
        <v>500</v>
      </c>
    </row>
    <row r="13" spans="1:14" x14ac:dyDescent="0.25">
      <c r="H13" s="3">
        <f>'viabilitat econ'!B22</f>
        <v>0.12328767123287671</v>
      </c>
      <c r="I13" s="3">
        <f>'viabilitat econ'!C22</f>
        <v>8.2191780821917804E-2</v>
      </c>
      <c r="J13" s="3">
        <f>'viabilitat econ'!D22</f>
        <v>4.9315068493150684E-2</v>
      </c>
      <c r="K13" s="3">
        <f t="shared" si="0"/>
        <v>0</v>
      </c>
      <c r="L13" s="3">
        <f t="shared" si="1"/>
        <v>0</v>
      </c>
      <c r="M13" s="3">
        <f t="shared" si="1"/>
        <v>4.9315068493150684E-2</v>
      </c>
      <c r="N13" s="2">
        <f>'viabilitat econ'!A22</f>
        <v>450</v>
      </c>
    </row>
    <row r="14" spans="1:14" x14ac:dyDescent="0.25">
      <c r="H14" s="3">
        <f>'viabilitat econ'!B23</f>
        <v>0.1095890410958904</v>
      </c>
      <c r="I14" s="3">
        <f>'viabilitat econ'!C23</f>
        <v>7.3059360730593603E-2</v>
      </c>
      <c r="J14" s="3">
        <f>'viabilitat econ'!D23</f>
        <v>4.3835616438356165E-2</v>
      </c>
      <c r="K14" s="3">
        <f t="shared" si="0"/>
        <v>0</v>
      </c>
      <c r="L14" s="3">
        <f t="shared" si="1"/>
        <v>7.3059360730593603E-2</v>
      </c>
      <c r="M14" s="3">
        <f t="shared" si="1"/>
        <v>4.3835616438356165E-2</v>
      </c>
      <c r="N14" s="2">
        <f>'viabilitat econ'!A23</f>
        <v>400</v>
      </c>
    </row>
    <row r="15" spans="1:14" x14ac:dyDescent="0.25">
      <c r="H15" s="3">
        <f>'viabilitat econ'!B24</f>
        <v>9.5890410958904104E-2</v>
      </c>
      <c r="I15" s="3">
        <f>'viabilitat econ'!C24</f>
        <v>6.3926940639269403E-2</v>
      </c>
      <c r="J15" s="3">
        <f>'viabilitat econ'!D24</f>
        <v>3.8356164383561646E-2</v>
      </c>
      <c r="K15" s="3">
        <f t="shared" si="0"/>
        <v>0</v>
      </c>
      <c r="L15" s="3">
        <f t="shared" si="1"/>
        <v>6.3926940639269403E-2</v>
      </c>
      <c r="M15" s="3">
        <f t="shared" si="1"/>
        <v>3.8356164383561646E-2</v>
      </c>
      <c r="N15" s="2">
        <f>'viabilitat econ'!A24</f>
        <v>350</v>
      </c>
    </row>
    <row r="16" spans="1:14" x14ac:dyDescent="0.25">
      <c r="H16" s="3">
        <f>'viabilitat econ'!B25</f>
        <v>8.2191780821917804E-2</v>
      </c>
      <c r="I16" s="3">
        <f>'viabilitat econ'!C25</f>
        <v>5.4794520547945202E-2</v>
      </c>
      <c r="J16" s="3">
        <f>'viabilitat econ'!D25</f>
        <v>3.287671232876712E-2</v>
      </c>
      <c r="K16" s="3">
        <f t="shared" si="0"/>
        <v>0</v>
      </c>
      <c r="L16" s="3">
        <f t="shared" si="1"/>
        <v>5.4794520547945202E-2</v>
      </c>
      <c r="M16" s="3">
        <f t="shared" si="1"/>
        <v>3.287671232876712E-2</v>
      </c>
      <c r="N16" s="2">
        <f>'viabilitat econ'!A25</f>
        <v>300</v>
      </c>
    </row>
    <row r="17" spans="8:14" x14ac:dyDescent="0.25">
      <c r="H17" s="3">
        <f>'viabilitat econ'!B26</f>
        <v>6.8493150684931503E-2</v>
      </c>
      <c r="I17" s="3">
        <f>'viabilitat econ'!C26</f>
        <v>4.5662100456621002E-2</v>
      </c>
      <c r="J17" s="3">
        <f>'viabilitat econ'!D26</f>
        <v>2.7397260273972601E-2</v>
      </c>
      <c r="K17" s="3">
        <f t="shared" si="0"/>
        <v>6.8493150684931503E-2</v>
      </c>
      <c r="L17" s="3">
        <f t="shared" si="1"/>
        <v>4.5662100456621002E-2</v>
      </c>
      <c r="M17" s="3">
        <f t="shared" si="1"/>
        <v>2.7397260273972601E-2</v>
      </c>
      <c r="N17" s="2">
        <f>'viabilitat econ'!A26</f>
        <v>250</v>
      </c>
    </row>
    <row r="18" spans="8:14" x14ac:dyDescent="0.25">
      <c r="H18" s="3">
        <f>'viabilitat econ'!B27</f>
        <v>5.4794520547945202E-2</v>
      </c>
      <c r="I18" s="3">
        <f>'viabilitat econ'!C27</f>
        <v>3.6529680365296802E-2</v>
      </c>
      <c r="J18" s="3">
        <f>'viabilitat econ'!D27</f>
        <v>2.1917808219178082E-2</v>
      </c>
      <c r="K18" s="3">
        <f t="shared" si="0"/>
        <v>5.4794520547945202E-2</v>
      </c>
      <c r="L18" s="3">
        <f t="shared" si="1"/>
        <v>3.6529680365296802E-2</v>
      </c>
      <c r="M18" s="3">
        <f t="shared" si="1"/>
        <v>2.1917808219178082E-2</v>
      </c>
      <c r="N18" s="2">
        <f>'viabilitat econ'!A27</f>
        <v>200</v>
      </c>
    </row>
    <row r="19" spans="8:14" x14ac:dyDescent="0.25">
      <c r="H19" s="3">
        <f>'viabilitat econ'!B28</f>
        <v>4.1095890410958902E-2</v>
      </c>
      <c r="I19" s="3">
        <f>'viabilitat econ'!C28</f>
        <v>2.7397260273972601E-2</v>
      </c>
      <c r="J19" s="3">
        <f>'viabilitat econ'!D28</f>
        <v>1.643835616438356E-2</v>
      </c>
      <c r="K19" s="3">
        <f t="shared" si="0"/>
        <v>4.1095890410958902E-2</v>
      </c>
      <c r="L19" s="3">
        <f t="shared" si="1"/>
        <v>2.7397260273972601E-2</v>
      </c>
      <c r="M19" s="3">
        <f t="shared" si="1"/>
        <v>1.643835616438356E-2</v>
      </c>
      <c r="N19" s="2">
        <f>'viabilitat econ'!A28</f>
        <v>150</v>
      </c>
    </row>
    <row r="20" spans="8:14" x14ac:dyDescent="0.25">
      <c r="H20" s="3">
        <f>'viabilitat econ'!B29</f>
        <v>2.7397260273972601E-2</v>
      </c>
      <c r="I20" s="3">
        <f>'viabilitat econ'!C29</f>
        <v>1.8264840182648401E-2</v>
      </c>
      <c r="J20" s="3">
        <f>'viabilitat econ'!D29</f>
        <v>1.0958904109589041E-2</v>
      </c>
      <c r="K20" s="3">
        <f t="shared" si="0"/>
        <v>2.7397260273972601E-2</v>
      </c>
      <c r="L20" s="3">
        <f t="shared" si="1"/>
        <v>1.8264840182648401E-2</v>
      </c>
      <c r="M20" s="3">
        <f t="shared" si="1"/>
        <v>1.0958904109589041E-2</v>
      </c>
      <c r="N20" s="2">
        <f>'viabilitat econ'!A29</f>
        <v>100</v>
      </c>
    </row>
  </sheetData>
  <conditionalFormatting sqref="H2:M20">
    <cfRule type="cellIs" dxfId="1" priority="1" operator="greaterThan">
      <formula>$E$11+0.1*$E$11</formula>
    </cfRule>
    <cfRule type="cellIs" dxfId="0" priority="2" operator="lessThan">
      <formula>$E$11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8F96818-9C5D-4CAD-B325-FA6968839ED6}">
            <x14:iconSet custom="1">
              <x14:cfvo type="percent">
                <xm:f>0</xm:f>
              </x14:cfvo>
              <x14:cfvo type="num">
                <xm:f>$E$20</xm:f>
              </x14:cfvo>
              <x14:cfvo type="percent">
                <xm:f>67</xm:f>
              </x14:cfvo>
              <x14:cfIcon iconSet="3Symbols2" iconId="2"/>
              <x14:cfIcon iconSet="NoIcons" iconId="0"/>
              <x14:cfIcon iconSet="NoIcons" iconId="0"/>
            </x14:iconSet>
          </x14:cfRule>
          <xm:sqref>H2:M20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2467D1E81B9468EB9CF22B909F0B9" ma:contentTypeVersion="16" ma:contentTypeDescription="Crea un document nou" ma:contentTypeScope="" ma:versionID="7455d4ef023a94bbb9f54e3737b0c46b">
  <xsd:schema xmlns:xsd="http://www.w3.org/2001/XMLSchema" xmlns:xs="http://www.w3.org/2001/XMLSchema" xmlns:p="http://schemas.microsoft.com/office/2006/metadata/properties" xmlns:ns2="9258ea91-e474-421c-9882-8fd427e71040" xmlns:ns3="3c4822fc-b4b9-4f22-acb2-eb3bd80a0817" targetNamespace="http://schemas.microsoft.com/office/2006/metadata/properties" ma:root="true" ma:fieldsID="79aac8c20fb6c99e42949c463d8c17dc" ns2:_="" ns3:_="">
    <xsd:import namespace="9258ea91-e474-421c-9882-8fd427e71040"/>
    <xsd:import namespace="3c4822fc-b4b9-4f22-acb2-eb3bd80a0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8ea91-e474-421c-9882-8fd427e71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50028fe1-31b5-4904-8097-8e5e2258eb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822fc-b4b9-4f22-acb2-eb3bd80a081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ae4c086-9d3d-4391-b666-7d30af676e0a}" ma:internalName="TaxCatchAll" ma:showField="CatchAllData" ma:web="3c4822fc-b4b9-4f22-acb2-eb3bd80a0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58ea91-e474-421c-9882-8fd427e71040">
      <Terms xmlns="http://schemas.microsoft.com/office/infopath/2007/PartnerControls"/>
    </lcf76f155ced4ddcb4097134ff3c332f>
    <TaxCatchAll xmlns="3c4822fc-b4b9-4f22-acb2-eb3bd80a08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BBB2E-9CDC-4D3C-AC2E-403B6C9AC3C6}"/>
</file>

<file path=customXml/itemProps2.xml><?xml version="1.0" encoding="utf-8"?>
<ds:datastoreItem xmlns:ds="http://schemas.openxmlformats.org/officeDocument/2006/customXml" ds:itemID="{3BE21B47-F6DA-41C0-A7C5-79917CB42081}">
  <ds:schemaRefs>
    <ds:schemaRef ds:uri="http://schemas.microsoft.com/office/2006/metadata/properties"/>
    <ds:schemaRef ds:uri="http://schemas.microsoft.com/office/infopath/2007/PartnerControls"/>
    <ds:schemaRef ds:uri="9258ea91-e474-421c-9882-8fd427e71040"/>
    <ds:schemaRef ds:uri="3c4822fc-b4b9-4f22-acb2-eb3bd80a0817"/>
  </ds:schemaRefs>
</ds:datastoreItem>
</file>

<file path=customXml/itemProps3.xml><?xml version="1.0" encoding="utf-8"?>
<ds:datastoreItem xmlns:ds="http://schemas.openxmlformats.org/officeDocument/2006/customXml" ds:itemID="{72EA39AC-CDB2-4C3B-92AB-750F8737AB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3</vt:i4>
      </vt:variant>
    </vt:vector>
  </HeadingPairs>
  <TitlesOfParts>
    <vt:vector size="9" baseType="lpstr">
      <vt:lpstr>portada</vt:lpstr>
      <vt:lpstr>Instruccions index</vt:lpstr>
      <vt:lpstr>Introducció de dades</vt:lpstr>
      <vt:lpstr>viabilitat econ</vt:lpstr>
      <vt:lpstr>comparació bateries mercat</vt:lpstr>
      <vt:lpstr>Full2</vt:lpstr>
      <vt:lpstr>durada</vt:lpstr>
      <vt:lpstr>maxim</vt:lpstr>
      <vt:lpstr>preubat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MELCION FONTBERNAT, CARME</dc:creator>
  <cp:keywords/>
  <dc:description/>
  <cp:lastModifiedBy>BASTARDAS LLABOT, JOANA</cp:lastModifiedBy>
  <cp:revision/>
  <dcterms:created xsi:type="dcterms:W3CDTF">2024-04-08T06:13:48Z</dcterms:created>
  <dcterms:modified xsi:type="dcterms:W3CDTF">2024-05-27T09:35:43Z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0x01010082C2467D1E81B9468EB9CF22B909F0B9</vt:lpwstr>
  </property>
</Properties>
</file>